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2">
    <numFmt numFmtId="164" formatCode="#,##0;-#,##0;&quot;&quot;"/>
    <numFmt numFmtId="165" formatCode="#,##0 &quot;€&quot;;-#,##0 &quot;€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  <xf numFmtId="165" fontId="0" fillId="0" borderId="0" pivotButton="0" quotePrefix="0" xfId="0"/>
    <xf numFmtId="3" fontId="0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Wandeldarlehen Bear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4">
        <f>GuV!B2</f>
        <v/>
      </c>
      <c r="C4" s="4">
        <f>GuV!C2</f>
        <v/>
      </c>
      <c r="D4" s="4">
        <f>GuV!D2</f>
        <v/>
      </c>
      <c r="E4" s="4">
        <f>GuV!E2</f>
        <v/>
      </c>
      <c r="F4" s="4">
        <f>GuV!F2</f>
        <v/>
      </c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Materialaufwand</t>
        </is>
      </c>
      <c r="B5" s="4">
        <f>GuV!B9</f>
        <v/>
      </c>
      <c r="C5" s="4">
        <f>GuV!C9</f>
        <v/>
      </c>
      <c r="D5" s="4">
        <f>GuV!D9</f>
        <v/>
      </c>
      <c r="E5" s="4">
        <f>GuV!E9</f>
        <v/>
      </c>
      <c r="F5" s="4">
        <f>GuV!F9</f>
        <v/>
      </c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Personalkosten</t>
        </is>
      </c>
      <c r="B6" s="4">
        <f>GuV!B13</f>
        <v/>
      </c>
      <c r="C6" s="4">
        <f>GuV!C13</f>
        <v/>
      </c>
      <c r="D6" s="4">
        <f>GuV!D13</f>
        <v/>
      </c>
      <c r="E6" s="4">
        <f>GuV!E13</f>
        <v/>
      </c>
      <c r="F6" s="4">
        <f>GuV!F13</f>
        <v/>
      </c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Abschreibungen</t>
        </is>
      </c>
      <c r="B7" s="4">
        <f>GuV!B14</f>
        <v/>
      </c>
      <c r="C7" s="4">
        <f>GuV!C14</f>
        <v/>
      </c>
      <c r="D7" s="4">
        <f>GuV!D14</f>
        <v/>
      </c>
      <c r="E7" s="4">
        <f>GuV!E14</f>
        <v/>
      </c>
      <c r="F7" s="4">
        <f>GuV!F14</f>
        <v/>
      </c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Sonst. betr. Aufwand</t>
        </is>
      </c>
      <c r="B8" s="4">
        <f>GuV!B15</f>
        <v/>
      </c>
      <c r="C8" s="4">
        <f>GuV!C15</f>
        <v/>
      </c>
      <c r="D8" s="4">
        <f>GuV!D15</f>
        <v/>
      </c>
      <c r="E8" s="4">
        <f>GuV!E15</f>
        <v/>
      </c>
      <c r="F8" s="4">
        <f>GuV!F15</f>
        <v/>
      </c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s="1" t="inlineStr">
        <is>
          <t>EBIT</t>
        </is>
      </c>
      <c r="B9" s="4">
        <f>GuV!B16</f>
        <v/>
      </c>
      <c r="C9" s="4">
        <f>GuV!C16</f>
        <v/>
      </c>
      <c r="D9" s="4">
        <f>GuV!D16</f>
        <v/>
      </c>
      <c r="E9" s="4">
        <f>GuV!E16</f>
        <v/>
      </c>
      <c r="F9" s="4">
        <f>GuV!F16</f>
        <v/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Steuern</t>
        </is>
      </c>
      <c r="B10" s="4">
        <f>GuV!B19</f>
        <v/>
      </c>
      <c r="C10" s="4">
        <f>GuV!C19</f>
        <v/>
      </c>
      <c r="D10" s="4">
        <f>GuV!D19</f>
        <v/>
      </c>
      <c r="E10" s="4">
        <f>GuV!E19</f>
        <v/>
      </c>
      <c r="F10" s="4">
        <f>GuV!F19</f>
        <v/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4" t="n"/>
      <c r="AJ10" s="4" t="n"/>
      <c r="AK10" s="4" t="n"/>
      <c r="AL10" s="4" t="n"/>
      <c r="AM10" s="4" t="n"/>
      <c r="AN10" s="4" t="n"/>
      <c r="AO10" s="4" t="n"/>
      <c r="AP10" s="4" t="n"/>
      <c r="AQ10" s="4" t="n"/>
      <c r="AR10" s="4" t="n"/>
      <c r="AS10" s="4" t="n"/>
      <c r="AT10" s="4" t="n"/>
      <c r="AU10" s="4" t="n"/>
      <c r="AV10" s="4" t="n"/>
      <c r="AW10" s="4" t="n"/>
      <c r="AX10" s="4" t="n"/>
      <c r="AY10" s="4" t="n"/>
      <c r="AZ10" s="4" t="n"/>
      <c r="BA10" s="4" t="n"/>
      <c r="BB10" s="4" t="n"/>
    </row>
    <row r="11">
      <c r="A11" s="1" t="inlineStr">
        <is>
          <t>Jahresüberschuss</t>
        </is>
      </c>
      <c r="B11" s="4">
        <f>GuV!B24</f>
        <v/>
      </c>
      <c r="C11" s="4">
        <f>GuV!C24</f>
        <v/>
      </c>
      <c r="D11" s="4">
        <f>GuV!D24</f>
        <v/>
      </c>
      <c r="E11" s="4">
        <f>GuV!E24</f>
        <v/>
      </c>
      <c r="F11" s="4">
        <f>GuV!F24</f>
        <v/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 t="n"/>
      <c r="AD11" s="4" t="n"/>
      <c r="AE11" s="4" t="n"/>
      <c r="AF11" s="4" t="n"/>
      <c r="AG11" s="4" t="n"/>
      <c r="AH11" s="4" t="n"/>
      <c r="AI11" s="4" t="n"/>
      <c r="AJ11" s="4" t="n"/>
      <c r="AK11" s="4" t="n"/>
      <c r="AL11" s="4" t="n"/>
      <c r="AM11" s="4" t="n"/>
      <c r="AN11" s="4" t="n"/>
      <c r="AO11" s="4" t="n"/>
      <c r="AP11" s="4" t="n"/>
      <c r="AQ11" s="4" t="n"/>
      <c r="AR11" s="4" t="n"/>
      <c r="AS11" s="4" t="n"/>
      <c r="AT11" s="4" t="n"/>
      <c r="AU11" s="4" t="n"/>
      <c r="AV11" s="4" t="n"/>
      <c r="AW11" s="4" t="n"/>
      <c r="AX11" s="4" t="n"/>
      <c r="AY11" s="4" t="n"/>
      <c r="AZ11" s="4" t="n"/>
      <c r="BA11" s="4" t="n"/>
      <c r="BB11" s="4" t="n"/>
    </row>
    <row r="12"/>
    <row r="13"/>
    <row r="14">
      <c r="A14" s="1" t="inlineStr">
        <is>
          <t>Liquidität (monatlich)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4" t="n"/>
      <c r="AJ14" s="4" t="n"/>
      <c r="AK14" s="4" t="n"/>
      <c r="AL14" s="4" t="n"/>
      <c r="AM14" s="4" t="n"/>
      <c r="AN14" s="4" t="n"/>
      <c r="AO14" s="4" t="n"/>
      <c r="AP14" s="4" t="n"/>
      <c r="AQ14" s="4" t="n"/>
      <c r="AR14" s="4" t="n"/>
      <c r="AS14" s="4" t="n"/>
      <c r="AT14" s="4" t="n"/>
      <c r="AU14" s="4" t="n"/>
      <c r="AV14" s="4" t="n"/>
      <c r="AW14" s="4" t="n"/>
      <c r="AX14" s="4" t="n"/>
      <c r="AY14" s="4" t="n"/>
      <c r="AZ14" s="4" t="n"/>
      <c r="BA14" s="4" t="n"/>
      <c r="BB14" s="4" t="n"/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4">
        <f>'Liquidität'!B24</f>
        <v/>
      </c>
      <c r="C16" s="4">
        <f>'Liquidität'!C24</f>
        <v/>
      </c>
      <c r="D16" s="4">
        <f>'Liquidität'!D24</f>
        <v/>
      </c>
      <c r="E16" s="4">
        <f>'Liquidität'!E24</f>
        <v/>
      </c>
      <c r="F16" s="4">
        <f>'Liquidität'!F24</f>
        <v/>
      </c>
      <c r="G16" s="4">
        <f>'Liquidität'!G24</f>
        <v/>
      </c>
      <c r="H16" s="4">
        <f>'Liquidität'!H24</f>
        <v/>
      </c>
      <c r="I16" s="4">
        <f>'Liquidität'!I24</f>
        <v/>
      </c>
      <c r="J16" s="4">
        <f>'Liquidität'!J24</f>
        <v/>
      </c>
      <c r="K16" s="4">
        <f>'Liquidität'!K24</f>
        <v/>
      </c>
      <c r="L16" s="4">
        <f>'Liquidität'!L24</f>
        <v/>
      </c>
      <c r="M16" s="4">
        <f>'Liquidität'!M24</f>
        <v/>
      </c>
      <c r="N16" s="4">
        <f>'Liquidität'!N24</f>
        <v/>
      </c>
      <c r="O16" s="4">
        <f>'Liquidität'!O24</f>
        <v/>
      </c>
      <c r="P16" s="4">
        <f>'Liquidität'!P24</f>
        <v/>
      </c>
      <c r="Q16" s="4">
        <f>'Liquidität'!Q24</f>
        <v/>
      </c>
      <c r="R16" s="4">
        <f>'Liquidität'!R24</f>
        <v/>
      </c>
      <c r="S16" s="4">
        <f>'Liquidität'!S24</f>
        <v/>
      </c>
      <c r="T16" s="4">
        <f>'Liquidität'!T24</f>
        <v/>
      </c>
      <c r="U16" s="4">
        <f>'Liquidität'!U24</f>
        <v/>
      </c>
      <c r="V16" s="4">
        <f>'Liquidität'!V24</f>
        <v/>
      </c>
      <c r="W16" s="4">
        <f>'Liquidität'!W24</f>
        <v/>
      </c>
      <c r="X16" s="4">
        <f>'Liquidität'!X24</f>
        <v/>
      </c>
      <c r="Y16" s="4">
        <f>'Liquidität'!Y24</f>
        <v/>
      </c>
      <c r="Z16" s="4">
        <f>'Liquidität'!Z24</f>
        <v/>
      </c>
      <c r="AA16" s="4">
        <f>'Liquidität'!AA24</f>
        <v/>
      </c>
      <c r="AB16" s="4">
        <f>'Liquidität'!AB24</f>
        <v/>
      </c>
      <c r="AC16" s="4">
        <f>'Liquidität'!AC24</f>
        <v/>
      </c>
      <c r="AD16" s="4">
        <f>'Liquidität'!AD24</f>
        <v/>
      </c>
      <c r="AE16" s="4">
        <f>'Liquidität'!AE24</f>
        <v/>
      </c>
      <c r="AF16" s="4">
        <f>'Liquidität'!AF24</f>
        <v/>
      </c>
      <c r="AG16" s="4">
        <f>'Liquidität'!AG24</f>
        <v/>
      </c>
      <c r="AH16" s="4">
        <f>'Liquidität'!AH24</f>
        <v/>
      </c>
      <c r="AI16" s="4">
        <f>'Liquidität'!AI24</f>
        <v/>
      </c>
      <c r="AJ16" s="4">
        <f>'Liquidität'!AJ24</f>
        <v/>
      </c>
      <c r="AK16" s="4">
        <f>'Liquidität'!AK24</f>
        <v/>
      </c>
      <c r="AL16" s="4">
        <f>'Liquidität'!AL24</f>
        <v/>
      </c>
      <c r="AM16" s="4">
        <f>'Liquidität'!AM24</f>
        <v/>
      </c>
      <c r="AN16" s="4">
        <f>'Liquidität'!AN24</f>
        <v/>
      </c>
      <c r="AO16" s="4">
        <f>'Liquidität'!AO24</f>
        <v/>
      </c>
      <c r="AP16" s="4">
        <f>'Liquidität'!AP24</f>
        <v/>
      </c>
      <c r="AQ16" s="4">
        <f>'Liquidität'!AQ24</f>
        <v/>
      </c>
      <c r="AR16" s="4">
        <f>'Liquidität'!AR24</f>
        <v/>
      </c>
      <c r="AS16" s="4">
        <f>'Liquidität'!AS24</f>
        <v/>
      </c>
      <c r="AT16" s="4">
        <f>'Liquidität'!AT24</f>
        <v/>
      </c>
      <c r="AU16" s="4">
        <f>'Liquidität'!AU24</f>
        <v/>
      </c>
      <c r="AV16" s="4">
        <f>'Liquidität'!AV24</f>
        <v/>
      </c>
      <c r="AW16" s="4">
        <f>'Liquidität'!AW24</f>
        <v/>
      </c>
      <c r="AX16" s="4">
        <f>'Liquidität'!AX24</f>
        <v/>
      </c>
      <c r="AY16" s="4">
        <f>'Liquidität'!AY24</f>
        <v/>
      </c>
      <c r="AZ16" s="4">
        <f>'Liquidität'!AZ24</f>
        <v/>
      </c>
      <c r="BA16" s="4">
        <f>'Liquidität'!BA24</f>
        <v/>
      </c>
      <c r="BB16" s="4">
        <f>'Liquidität'!BB24</f>
        <v/>
      </c>
    </row>
    <row r="17"/>
    <row r="18">
      <c r="A18" s="1" t="inlineStr">
        <is>
          <t>Headcount (monatlich)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5">
        <f>Personalkosten!B58</f>
        <v/>
      </c>
      <c r="C20" s="5">
        <f>Personalkosten!C58</f>
        <v/>
      </c>
      <c r="D20" s="5">
        <f>Personalkosten!D58</f>
        <v/>
      </c>
      <c r="E20" s="5">
        <f>Personalkosten!E58</f>
        <v/>
      </c>
      <c r="F20" s="5">
        <f>Personalkosten!F58</f>
        <v/>
      </c>
      <c r="G20" s="5">
        <f>Personalkosten!G58</f>
        <v/>
      </c>
      <c r="H20" s="5">
        <f>Personalkosten!H58</f>
        <v/>
      </c>
      <c r="I20" s="5">
        <f>Personalkosten!I58</f>
        <v/>
      </c>
      <c r="J20" s="5">
        <f>Personalkosten!J58</f>
        <v/>
      </c>
      <c r="K20" s="5">
        <f>Personalkosten!K58</f>
        <v/>
      </c>
      <c r="L20" s="5">
        <f>Personalkosten!L58</f>
        <v/>
      </c>
      <c r="M20" s="5">
        <f>Personalkosten!M58</f>
        <v/>
      </c>
      <c r="N20" s="5">
        <f>Personalkosten!N58</f>
        <v/>
      </c>
      <c r="O20" s="5">
        <f>Personalkosten!O58</f>
        <v/>
      </c>
      <c r="P20" s="5">
        <f>Personalkosten!P58</f>
        <v/>
      </c>
      <c r="Q20" s="5">
        <f>Personalkosten!Q58</f>
        <v/>
      </c>
      <c r="R20" s="5">
        <f>Personalkosten!R58</f>
        <v/>
      </c>
      <c r="S20" s="5">
        <f>Personalkosten!S58</f>
        <v/>
      </c>
      <c r="T20" s="5">
        <f>Personalkosten!T58</f>
        <v/>
      </c>
      <c r="U20" s="5">
        <f>Personalkosten!U58</f>
        <v/>
      </c>
      <c r="V20" s="5">
        <f>Personalkosten!V58</f>
        <v/>
      </c>
      <c r="W20" s="5">
        <f>Personalkosten!W58</f>
        <v/>
      </c>
      <c r="X20" s="5">
        <f>Personalkosten!X58</f>
        <v/>
      </c>
      <c r="Y20" s="5">
        <f>Personalkosten!Y58</f>
        <v/>
      </c>
      <c r="Z20" s="5">
        <f>Personalkosten!Z58</f>
        <v/>
      </c>
      <c r="AA20" s="5">
        <f>Personalkosten!AA58</f>
        <v/>
      </c>
      <c r="AB20" s="5">
        <f>Personalkosten!AB58</f>
        <v/>
      </c>
      <c r="AC20" s="5">
        <f>Personalkosten!AC58</f>
        <v/>
      </c>
      <c r="AD20" s="5">
        <f>Personalkosten!AD58</f>
        <v/>
      </c>
      <c r="AE20" s="5">
        <f>Personalkosten!AE58</f>
        <v/>
      </c>
      <c r="AF20" s="5">
        <f>Personalkosten!AF58</f>
        <v/>
      </c>
      <c r="AG20" s="5">
        <f>Personalkosten!AG58</f>
        <v/>
      </c>
      <c r="AH20" s="5">
        <f>Personalkosten!AH58</f>
        <v/>
      </c>
      <c r="AI20" s="5">
        <f>Personalkosten!AI58</f>
        <v/>
      </c>
      <c r="AJ20" s="5">
        <f>Personalkosten!AJ58</f>
        <v/>
      </c>
      <c r="AK20" s="5">
        <f>Personalkosten!AK58</f>
        <v/>
      </c>
      <c r="AL20" s="5">
        <f>Personalkosten!AL58</f>
        <v/>
      </c>
      <c r="AM20" s="5">
        <f>Personalkosten!AM58</f>
        <v/>
      </c>
      <c r="AN20" s="5">
        <f>Personalkosten!AN58</f>
        <v/>
      </c>
      <c r="AO20" s="5">
        <f>Personalkosten!AO58</f>
        <v/>
      </c>
      <c r="AP20" s="5">
        <f>Personalkosten!AP58</f>
        <v/>
      </c>
      <c r="AQ20" s="5">
        <f>Personalkosten!AQ58</f>
        <v/>
      </c>
      <c r="AR20" s="5">
        <f>Personalkosten!AR58</f>
        <v/>
      </c>
      <c r="AS20" s="5">
        <f>Personalkosten!AS58</f>
        <v/>
      </c>
      <c r="AT20" s="5">
        <f>Personalkosten!AT58</f>
        <v/>
      </c>
      <c r="AU20" s="5">
        <f>Personalkosten!AU58</f>
        <v/>
      </c>
      <c r="AV20" s="5">
        <f>Personalkosten!AV58</f>
        <v/>
      </c>
      <c r="AW20" s="5">
        <f>Personalkosten!AW58</f>
        <v/>
      </c>
      <c r="AX20" s="5">
        <f>Personalkosten!AX58</f>
        <v/>
      </c>
      <c r="AY20" s="5">
        <f>Personalkosten!AY58</f>
        <v/>
      </c>
      <c r="AZ20" s="5">
        <f>Personalkosten!AZ58</f>
        <v/>
      </c>
      <c r="BA20" s="5">
        <f>Personalkosten!BA58</f>
        <v/>
      </c>
      <c r="BB20" s="5">
        <f>Personalkosten!BB58</f>
        <v/>
      </c>
    </row>
    <row r="21"/>
    <row r="22">
      <c r="A22" s="1" t="inlineStr">
        <is>
          <t>Personalkosten total (monatlich)</t>
        </is>
      </c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4" t="n"/>
      <c r="AJ22" s="4" t="n"/>
      <c r="AK22" s="4" t="n"/>
      <c r="AL22" s="4" t="n"/>
      <c r="AM22" s="4" t="n"/>
      <c r="AN22" s="4" t="n"/>
      <c r="AO22" s="4" t="n"/>
      <c r="AP22" s="4" t="n"/>
      <c r="AQ22" s="4" t="n"/>
      <c r="AR22" s="4" t="n"/>
      <c r="AS22" s="4" t="n"/>
      <c r="AT22" s="4" t="n"/>
      <c r="AU22" s="4" t="n"/>
      <c r="AV22" s="4" t="n"/>
      <c r="AW22" s="4" t="n"/>
      <c r="AX22" s="4" t="n"/>
      <c r="AY22" s="4" t="n"/>
      <c r="AZ22" s="4" t="n"/>
      <c r="BA22" s="4" t="n"/>
      <c r="BB22" s="4" t="n"/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4">
        <f>Personalkosten!B56</f>
        <v/>
      </c>
      <c r="C24" s="4">
        <f>Personalkosten!C56</f>
        <v/>
      </c>
      <c r="D24" s="4">
        <f>Personalkosten!D56</f>
        <v/>
      </c>
      <c r="E24" s="4">
        <f>Personalkosten!E56</f>
        <v/>
      </c>
      <c r="F24" s="4">
        <f>Personalkosten!F56</f>
        <v/>
      </c>
      <c r="G24" s="4">
        <f>Personalkosten!G56</f>
        <v/>
      </c>
      <c r="H24" s="4">
        <f>Personalkosten!H56</f>
        <v/>
      </c>
      <c r="I24" s="4">
        <f>Personalkosten!I56</f>
        <v/>
      </c>
      <c r="J24" s="4">
        <f>Personalkosten!J56</f>
        <v/>
      </c>
      <c r="K24" s="4">
        <f>Personalkosten!K56</f>
        <v/>
      </c>
      <c r="L24" s="4">
        <f>Personalkosten!L56</f>
        <v/>
      </c>
      <c r="M24" s="4">
        <f>Personalkosten!M56</f>
        <v/>
      </c>
      <c r="N24" s="4">
        <f>Personalkosten!N56</f>
        <v/>
      </c>
      <c r="O24" s="4">
        <f>Personalkosten!O56</f>
        <v/>
      </c>
      <c r="P24" s="4">
        <f>Personalkosten!P56</f>
        <v/>
      </c>
      <c r="Q24" s="4">
        <f>Personalkosten!Q56</f>
        <v/>
      </c>
      <c r="R24" s="4">
        <f>Personalkosten!R56</f>
        <v/>
      </c>
      <c r="S24" s="4">
        <f>Personalkosten!S56</f>
        <v/>
      </c>
      <c r="T24" s="4">
        <f>Personalkosten!T56</f>
        <v/>
      </c>
      <c r="U24" s="4">
        <f>Personalkosten!U56</f>
        <v/>
      </c>
      <c r="V24" s="4">
        <f>Personalkosten!V56</f>
        <v/>
      </c>
      <c r="W24" s="4">
        <f>Personalkosten!W56</f>
        <v/>
      </c>
      <c r="X24" s="4">
        <f>Personalkosten!X56</f>
        <v/>
      </c>
      <c r="Y24" s="4">
        <f>Personalkosten!Y56</f>
        <v/>
      </c>
      <c r="Z24" s="4">
        <f>Personalkosten!Z56</f>
        <v/>
      </c>
      <c r="AA24" s="4">
        <f>Personalkosten!AA56</f>
        <v/>
      </c>
      <c r="AB24" s="4">
        <f>Personalkosten!AB56</f>
        <v/>
      </c>
      <c r="AC24" s="4">
        <f>Personalkosten!AC56</f>
        <v/>
      </c>
      <c r="AD24" s="4">
        <f>Personalkosten!AD56</f>
        <v/>
      </c>
      <c r="AE24" s="4">
        <f>Personalkosten!AE56</f>
        <v/>
      </c>
      <c r="AF24" s="4">
        <f>Personalkosten!AF56</f>
        <v/>
      </c>
      <c r="AG24" s="4">
        <f>Personalkosten!AG56</f>
        <v/>
      </c>
      <c r="AH24" s="4">
        <f>Personalkosten!AH56</f>
        <v/>
      </c>
      <c r="AI24" s="4">
        <f>Personalkosten!AI56</f>
        <v/>
      </c>
      <c r="AJ24" s="4">
        <f>Personalkosten!AJ56</f>
        <v/>
      </c>
      <c r="AK24" s="4">
        <f>Personalkosten!AK56</f>
        <v/>
      </c>
      <c r="AL24" s="4">
        <f>Personalkosten!AL56</f>
        <v/>
      </c>
      <c r="AM24" s="4">
        <f>Personalkosten!AM56</f>
        <v/>
      </c>
      <c r="AN24" s="4">
        <f>Personalkosten!AN56</f>
        <v/>
      </c>
      <c r="AO24" s="4">
        <f>Personalkosten!AO56</f>
        <v/>
      </c>
      <c r="AP24" s="4">
        <f>Personalkosten!AP56</f>
        <v/>
      </c>
      <c r="AQ24" s="4">
        <f>Personalkosten!AQ56</f>
        <v/>
      </c>
      <c r="AR24" s="4">
        <f>Personalkosten!AR56</f>
        <v/>
      </c>
      <c r="AS24" s="4">
        <f>Personalkosten!AS56</f>
        <v/>
      </c>
      <c r="AT24" s="4">
        <f>Personalkosten!AT56</f>
        <v/>
      </c>
      <c r="AU24" s="4">
        <f>Personalkosten!AU56</f>
        <v/>
      </c>
      <c r="AV24" s="4">
        <f>Personalkosten!AV56</f>
        <v/>
      </c>
      <c r="AW24" s="4">
        <f>Personalkosten!AW56</f>
        <v/>
      </c>
      <c r="AX24" s="4">
        <f>Personalkosten!AX56</f>
        <v/>
      </c>
      <c r="AY24" s="4">
        <f>Personalkosten!AY56</f>
        <v/>
      </c>
      <c r="AZ24" s="4">
        <f>Personalkosten!AZ56</f>
        <v/>
      </c>
      <c r="BA24" s="4">
        <f>Personalkosten!BA56</f>
        <v/>
      </c>
      <c r="BB24" s="4">
        <f>Personalkosten!BB56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5" t="n">
        <v>3</v>
      </c>
      <c r="C4" s="5" t="n">
        <v>0</v>
      </c>
      <c r="D4" s="5" t="n">
        <v>0</v>
      </c>
      <c r="E4" s="5" t="n">
        <v>0</v>
      </c>
      <c r="F4" s="5" t="n">
        <v>0</v>
      </c>
      <c r="G4" s="5" t="n">
        <v>0</v>
      </c>
      <c r="H4" s="5" t="n">
        <v>0</v>
      </c>
      <c r="I4" s="5" t="n">
        <v>0</v>
      </c>
      <c r="J4" s="5" t="n">
        <v>1</v>
      </c>
      <c r="K4" s="5" t="n">
        <v>0</v>
      </c>
      <c r="L4" s="5" t="n">
        <v>0</v>
      </c>
      <c r="M4" s="5" t="n">
        <v>0</v>
      </c>
      <c r="N4" s="5" t="n">
        <v>0</v>
      </c>
      <c r="O4" s="5" t="n">
        <v>0</v>
      </c>
      <c r="P4" s="5" t="n">
        <v>0</v>
      </c>
      <c r="Q4" s="5" t="n">
        <v>0</v>
      </c>
      <c r="R4" s="5" t="n">
        <v>0</v>
      </c>
      <c r="S4" s="5" t="n">
        <v>1</v>
      </c>
      <c r="T4" s="5" t="n">
        <v>0</v>
      </c>
      <c r="U4" s="5" t="n">
        <v>0</v>
      </c>
      <c r="V4" s="5" t="n">
        <v>0</v>
      </c>
      <c r="W4" s="5" t="n">
        <v>0</v>
      </c>
      <c r="X4" s="5" t="n">
        <v>0</v>
      </c>
      <c r="Y4" s="5" t="n">
        <v>0</v>
      </c>
      <c r="Z4" s="5" t="n">
        <v>0</v>
      </c>
      <c r="AA4" s="5" t="n">
        <v>1</v>
      </c>
      <c r="AB4" s="5" t="n">
        <v>0</v>
      </c>
      <c r="AC4" s="5" t="n">
        <v>0</v>
      </c>
      <c r="AD4" s="5" t="n">
        <v>0</v>
      </c>
      <c r="AE4" s="5" t="n">
        <v>1</v>
      </c>
      <c r="AF4" s="5" t="n">
        <v>0</v>
      </c>
      <c r="AG4" s="5" t="n">
        <v>0</v>
      </c>
      <c r="AH4" s="5" t="n">
        <v>0</v>
      </c>
      <c r="AI4" s="5" t="n">
        <v>0</v>
      </c>
      <c r="AJ4" s="5" t="n">
        <v>1</v>
      </c>
      <c r="AK4" s="5" t="n">
        <v>0</v>
      </c>
      <c r="AL4" s="5" t="n">
        <v>0</v>
      </c>
      <c r="AM4" s="5" t="n">
        <v>1</v>
      </c>
      <c r="AN4" s="5" t="n">
        <v>0</v>
      </c>
      <c r="AO4" s="5" t="n">
        <v>0</v>
      </c>
      <c r="AP4" s="5" t="n">
        <v>0</v>
      </c>
      <c r="AQ4" s="5" t="n">
        <v>1</v>
      </c>
      <c r="AR4" s="5" t="n">
        <v>0</v>
      </c>
      <c r="AS4" s="5" t="n">
        <v>0</v>
      </c>
      <c r="AT4" s="5" t="n">
        <v>1</v>
      </c>
      <c r="AU4" s="5" t="n">
        <v>0</v>
      </c>
      <c r="AV4" s="5" t="n">
        <v>0</v>
      </c>
      <c r="AW4" s="5" t="n">
        <v>1</v>
      </c>
      <c r="AX4" s="5" t="n">
        <v>0</v>
      </c>
      <c r="AY4" s="5" t="n">
        <v>0</v>
      </c>
      <c r="AZ4" s="5" t="n">
        <v>1</v>
      </c>
      <c r="BA4" s="5" t="n">
        <v>0</v>
      </c>
      <c r="BB4" s="5" t="n">
        <v>1</v>
      </c>
    </row>
    <row r="5">
      <c r="A5" t="inlineStr">
        <is>
          <t>Starter (&lt;10 MA) — 300 EUR/Mon — Starter — Churn (25% Trial + 4.5%/Mon)</t>
        </is>
      </c>
      <c r="B5" s="5" t="n">
        <v>0</v>
      </c>
      <c r="C5" s="5" t="n">
        <v>0</v>
      </c>
      <c r="D5" s="5" t="n">
        <v>0</v>
      </c>
      <c r="E5" s="5" t="n">
        <v>1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0</v>
      </c>
      <c r="L5" s="5" t="n">
        <v>1</v>
      </c>
      <c r="M5" s="5" t="n">
        <v>0</v>
      </c>
      <c r="N5" s="5" t="n">
        <v>0</v>
      </c>
      <c r="O5" s="5" t="n">
        <v>0</v>
      </c>
      <c r="P5" s="5" t="n">
        <v>0</v>
      </c>
      <c r="Q5" s="5" t="n">
        <v>0</v>
      </c>
      <c r="R5" s="5" t="n">
        <v>0</v>
      </c>
      <c r="S5" s="5" t="n">
        <v>0</v>
      </c>
      <c r="T5" s="5" t="n">
        <v>1</v>
      </c>
      <c r="U5" s="5" t="n">
        <v>0</v>
      </c>
      <c r="V5" s="5" t="n">
        <v>0</v>
      </c>
      <c r="W5" s="5" t="n">
        <v>0</v>
      </c>
      <c r="X5" s="5" t="n">
        <v>0</v>
      </c>
      <c r="Y5" s="5" t="n">
        <v>0</v>
      </c>
      <c r="Z5" s="5" t="n">
        <v>0</v>
      </c>
      <c r="AA5" s="5" t="n">
        <v>0</v>
      </c>
      <c r="AB5" s="5" t="n">
        <v>1</v>
      </c>
      <c r="AC5" s="5" t="n">
        <v>0</v>
      </c>
      <c r="AD5" s="5" t="n">
        <v>0</v>
      </c>
      <c r="AE5" s="5" t="n">
        <v>0</v>
      </c>
      <c r="AF5" s="5" t="n">
        <v>0</v>
      </c>
      <c r="AG5" s="5" t="n">
        <v>0</v>
      </c>
      <c r="AH5" s="5" t="n">
        <v>1</v>
      </c>
      <c r="AI5" s="5" t="n">
        <v>0</v>
      </c>
      <c r="AJ5" s="5" t="n">
        <v>0</v>
      </c>
      <c r="AK5" s="5" t="n">
        <v>0</v>
      </c>
      <c r="AL5" s="5" t="n">
        <v>0</v>
      </c>
      <c r="AM5" s="5" t="n">
        <v>0</v>
      </c>
      <c r="AN5" s="5" t="n">
        <v>1</v>
      </c>
      <c r="AO5" s="5" t="n">
        <v>0</v>
      </c>
      <c r="AP5" s="5" t="n">
        <v>0</v>
      </c>
      <c r="AQ5" s="5" t="n">
        <v>0</v>
      </c>
      <c r="AR5" s="5" t="n">
        <v>1</v>
      </c>
      <c r="AS5" s="5" t="n">
        <v>0</v>
      </c>
      <c r="AT5" s="5" t="n">
        <v>0</v>
      </c>
      <c r="AU5" s="5" t="n">
        <v>0</v>
      </c>
      <c r="AV5" s="5" t="n">
        <v>1</v>
      </c>
      <c r="AW5" s="5" t="n">
        <v>0</v>
      </c>
      <c r="AX5" s="5" t="n">
        <v>0</v>
      </c>
      <c r="AY5" s="5" t="n">
        <v>0</v>
      </c>
      <c r="AZ5" s="5" t="n">
        <v>1</v>
      </c>
      <c r="BA5" s="5" t="n">
        <v>0</v>
      </c>
      <c r="BB5" s="5" t="n">
        <v>0</v>
      </c>
    </row>
    <row r="6">
      <c r="A6" t="inlineStr">
        <is>
          <t>Starter (&lt;10 MA) — 300 EUR/Mon — Starter — Bestandskunden</t>
        </is>
      </c>
      <c r="B6" s="5" t="n">
        <v>3</v>
      </c>
      <c r="C6" s="5" t="n">
        <v>3</v>
      </c>
      <c r="D6" s="5" t="n">
        <v>3</v>
      </c>
      <c r="E6" s="5" t="n">
        <v>2</v>
      </c>
      <c r="F6" s="5" t="n">
        <v>2</v>
      </c>
      <c r="G6" s="5" t="n">
        <v>2</v>
      </c>
      <c r="H6" s="5" t="n">
        <v>2</v>
      </c>
      <c r="I6" s="5" t="n">
        <v>2</v>
      </c>
      <c r="J6" s="5" t="n">
        <v>2</v>
      </c>
      <c r="K6" s="5" t="n">
        <v>2</v>
      </c>
      <c r="L6" s="5" t="n">
        <v>2</v>
      </c>
      <c r="M6" s="5" t="n">
        <v>2</v>
      </c>
      <c r="N6" s="5" t="n">
        <v>2</v>
      </c>
      <c r="O6" s="5" t="n">
        <v>2</v>
      </c>
      <c r="P6" s="5" t="n">
        <v>2</v>
      </c>
      <c r="Q6" s="5" t="n">
        <v>2</v>
      </c>
      <c r="R6" s="5" t="n">
        <v>2</v>
      </c>
      <c r="S6" s="5" t="n">
        <v>2</v>
      </c>
      <c r="T6" s="5" t="n">
        <v>2</v>
      </c>
      <c r="U6" s="5" t="n">
        <v>2</v>
      </c>
      <c r="V6" s="5" t="n">
        <v>2</v>
      </c>
      <c r="W6" s="5" t="n">
        <v>2</v>
      </c>
      <c r="X6" s="5" t="n">
        <v>2</v>
      </c>
      <c r="Y6" s="5" t="n">
        <v>2</v>
      </c>
      <c r="Z6" s="5" t="n">
        <v>2</v>
      </c>
      <c r="AA6" s="5" t="n">
        <v>2</v>
      </c>
      <c r="AB6" s="5" t="n">
        <v>2</v>
      </c>
      <c r="AC6" s="5" t="n">
        <v>2</v>
      </c>
      <c r="AD6" s="5" t="n">
        <v>2</v>
      </c>
      <c r="AE6" s="5" t="n">
        <v>2</v>
      </c>
      <c r="AF6" s="5" t="n">
        <v>3</v>
      </c>
      <c r="AG6" s="5" t="n">
        <v>3</v>
      </c>
      <c r="AH6" s="5" t="n">
        <v>3</v>
      </c>
      <c r="AI6" s="5" t="n">
        <v>3</v>
      </c>
      <c r="AJ6" s="5" t="n">
        <v>3</v>
      </c>
      <c r="AK6" s="5" t="n">
        <v>3</v>
      </c>
      <c r="AL6" s="5" t="n">
        <v>3</v>
      </c>
      <c r="AM6" s="5" t="n">
        <v>3</v>
      </c>
      <c r="AN6" s="5" t="n">
        <v>3</v>
      </c>
      <c r="AO6" s="5" t="n">
        <v>3</v>
      </c>
      <c r="AP6" s="5" t="n">
        <v>3</v>
      </c>
      <c r="AQ6" s="5" t="n">
        <v>3</v>
      </c>
      <c r="AR6" s="5" t="n">
        <v>3</v>
      </c>
      <c r="AS6" s="5" t="n">
        <v>4</v>
      </c>
      <c r="AT6" s="5" t="n">
        <v>4</v>
      </c>
      <c r="AU6" s="5" t="n">
        <v>4</v>
      </c>
      <c r="AV6" s="5" t="n">
        <v>4</v>
      </c>
      <c r="AW6" s="5" t="n">
        <v>4</v>
      </c>
      <c r="AX6" s="5" t="n">
        <v>4</v>
      </c>
      <c r="AY6" s="5" t="n">
        <v>4</v>
      </c>
      <c r="AZ6" s="5" t="n">
        <v>4</v>
      </c>
      <c r="BA6" s="5" t="n">
        <v>4</v>
      </c>
      <c r="BB6" s="5" t="n">
        <v>5</v>
      </c>
    </row>
    <row r="7">
      <c r="A7" t="inlineStr">
        <is>
          <t>Professional (10-250 MA) — 2.083 EUR/Mon — Professional — Neukunden</t>
        </is>
      </c>
      <c r="B7" s="5" t="n">
        <v>1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5" t="n">
        <v>1</v>
      </c>
      <c r="W7" s="5" t="n">
        <v>0</v>
      </c>
      <c r="X7" s="5" t="n">
        <v>0</v>
      </c>
      <c r="Y7" s="5" t="n">
        <v>0</v>
      </c>
      <c r="Z7" s="5" t="n">
        <v>0</v>
      </c>
      <c r="AA7" s="5" t="n">
        <v>0</v>
      </c>
      <c r="AB7" s="5" t="n">
        <v>0</v>
      </c>
      <c r="AC7" s="5" t="n">
        <v>0</v>
      </c>
      <c r="AD7" s="5" t="n">
        <v>0</v>
      </c>
      <c r="AE7" s="5" t="n">
        <v>0</v>
      </c>
      <c r="AF7" s="5" t="n">
        <v>0</v>
      </c>
      <c r="AG7" s="5" t="n">
        <v>0</v>
      </c>
      <c r="AH7" s="5" t="n">
        <v>0</v>
      </c>
      <c r="AI7" s="5" t="n">
        <v>1</v>
      </c>
      <c r="AJ7" s="5" t="n">
        <v>0</v>
      </c>
      <c r="AK7" s="5" t="n">
        <v>0</v>
      </c>
      <c r="AL7" s="5" t="n">
        <v>0</v>
      </c>
      <c r="AM7" s="5" t="n">
        <v>0</v>
      </c>
      <c r="AN7" s="5" t="n">
        <v>0</v>
      </c>
      <c r="AO7" s="5" t="n">
        <v>0</v>
      </c>
      <c r="AP7" s="5" t="n">
        <v>0</v>
      </c>
      <c r="AQ7" s="5" t="n">
        <v>1</v>
      </c>
      <c r="AR7" s="5" t="n">
        <v>0</v>
      </c>
      <c r="AS7" s="5" t="n">
        <v>0</v>
      </c>
      <c r="AT7" s="5" t="n">
        <v>0</v>
      </c>
      <c r="AU7" s="5" t="n">
        <v>0</v>
      </c>
      <c r="AV7" s="5" t="n">
        <v>0</v>
      </c>
      <c r="AW7" s="5" t="n">
        <v>0</v>
      </c>
      <c r="AX7" s="5" t="n">
        <v>1</v>
      </c>
      <c r="AY7" s="5" t="n">
        <v>0</v>
      </c>
      <c r="AZ7" s="5" t="n">
        <v>0</v>
      </c>
      <c r="BA7" s="5" t="n">
        <v>0</v>
      </c>
      <c r="BB7" s="5" t="n">
        <v>0</v>
      </c>
    </row>
    <row r="8">
      <c r="A8" t="inlineStr">
        <is>
          <t>Professional (10-250 MA) — 2.083 EUR/Mon — Professional — Churn (25% Trial + 4.5%/Mon)</t>
        </is>
      </c>
      <c r="B8" s="5" t="n">
        <v>0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1</v>
      </c>
      <c r="S8" s="5" t="n">
        <v>0</v>
      </c>
      <c r="T8" s="5" t="n">
        <v>0</v>
      </c>
      <c r="U8" s="5" t="n">
        <v>0</v>
      </c>
      <c r="V8" s="5" t="n">
        <v>0</v>
      </c>
      <c r="W8" s="5" t="n">
        <v>0</v>
      </c>
      <c r="X8" s="5" t="n">
        <v>0</v>
      </c>
      <c r="Y8" s="5" t="n">
        <v>0</v>
      </c>
      <c r="Z8" s="5" t="n">
        <v>0</v>
      </c>
      <c r="AA8" s="5" t="n">
        <v>0</v>
      </c>
      <c r="AB8" s="5" t="n">
        <v>0</v>
      </c>
      <c r="AC8" s="5" t="n">
        <v>0</v>
      </c>
      <c r="AD8" s="5" t="n">
        <v>0</v>
      </c>
      <c r="AE8" s="5" t="n">
        <v>0</v>
      </c>
      <c r="AF8" s="5" t="n">
        <v>0</v>
      </c>
      <c r="AG8" s="5" t="n">
        <v>0</v>
      </c>
      <c r="AH8" s="5" t="n">
        <v>0</v>
      </c>
      <c r="AI8" s="5" t="n">
        <v>0</v>
      </c>
      <c r="AJ8" s="5" t="n">
        <v>0</v>
      </c>
      <c r="AK8" s="5" t="n">
        <v>1</v>
      </c>
      <c r="AL8" s="5" t="n">
        <v>0</v>
      </c>
      <c r="AM8" s="5" t="n">
        <v>0</v>
      </c>
      <c r="AN8" s="5" t="n">
        <v>0</v>
      </c>
      <c r="AO8" s="5" t="n">
        <v>0</v>
      </c>
      <c r="AP8" s="5" t="n">
        <v>0</v>
      </c>
      <c r="AQ8" s="5" t="n">
        <v>0</v>
      </c>
      <c r="AR8" s="5" t="n">
        <v>0</v>
      </c>
      <c r="AS8" s="5" t="n">
        <v>0</v>
      </c>
      <c r="AT8" s="5" t="n">
        <v>0</v>
      </c>
      <c r="AU8" s="5" t="n">
        <v>0</v>
      </c>
      <c r="AV8" s="5" t="n">
        <v>0</v>
      </c>
      <c r="AW8" s="5" t="n">
        <v>1</v>
      </c>
      <c r="AX8" s="5" t="n">
        <v>0</v>
      </c>
      <c r="AY8" s="5" t="n">
        <v>0</v>
      </c>
      <c r="AZ8" s="5" t="n">
        <v>0</v>
      </c>
      <c r="BA8" s="5" t="n">
        <v>0</v>
      </c>
      <c r="BB8" s="5" t="n">
        <v>0</v>
      </c>
    </row>
    <row r="9">
      <c r="A9" t="inlineStr">
        <is>
          <t>Professional (10-250 MA) — 2.083 EUR/Mon — Professional — Bestandskunden</t>
        </is>
      </c>
      <c r="B9" s="5" t="n">
        <v>1</v>
      </c>
      <c r="C9" s="5" t="n">
        <v>1</v>
      </c>
      <c r="D9" s="5" t="n">
        <v>1</v>
      </c>
      <c r="E9" s="5" t="n">
        <v>1</v>
      </c>
      <c r="F9" s="5" t="n">
        <v>1</v>
      </c>
      <c r="G9" s="5" t="n">
        <v>1</v>
      </c>
      <c r="H9" s="5" t="n">
        <v>1</v>
      </c>
      <c r="I9" s="5" t="n">
        <v>1</v>
      </c>
      <c r="J9" s="5" t="n">
        <v>1</v>
      </c>
      <c r="K9" s="5" t="n">
        <v>1</v>
      </c>
      <c r="L9" s="5" t="n">
        <v>1</v>
      </c>
      <c r="M9" s="5" t="n">
        <v>1</v>
      </c>
      <c r="N9" s="5" t="n">
        <v>1</v>
      </c>
      <c r="O9" s="5" t="n">
        <v>1</v>
      </c>
      <c r="P9" s="5" t="n">
        <v>1</v>
      </c>
      <c r="Q9" s="5" t="n">
        <v>1</v>
      </c>
      <c r="R9" s="5" t="n">
        <v>1</v>
      </c>
      <c r="S9" s="5" t="n">
        <v>1</v>
      </c>
      <c r="T9" s="5" t="n">
        <v>1</v>
      </c>
      <c r="U9" s="5" t="n">
        <v>1</v>
      </c>
      <c r="V9" s="5" t="n">
        <v>1</v>
      </c>
      <c r="W9" s="5" t="n">
        <v>1</v>
      </c>
      <c r="X9" s="5" t="n">
        <v>1</v>
      </c>
      <c r="Y9" s="5" t="n">
        <v>1</v>
      </c>
      <c r="Z9" s="5" t="n">
        <v>1</v>
      </c>
      <c r="AA9" s="5" t="n">
        <v>1</v>
      </c>
      <c r="AB9" s="5" t="n">
        <v>1</v>
      </c>
      <c r="AC9" s="5" t="n">
        <v>1</v>
      </c>
      <c r="AD9" s="5" t="n">
        <v>1</v>
      </c>
      <c r="AE9" s="5" t="n">
        <v>1</v>
      </c>
      <c r="AF9" s="5" t="n">
        <v>1</v>
      </c>
      <c r="AG9" s="5" t="n">
        <v>1</v>
      </c>
      <c r="AH9" s="5" t="n">
        <v>1</v>
      </c>
      <c r="AI9" s="5" t="n">
        <v>1</v>
      </c>
      <c r="AJ9" s="5" t="n">
        <v>1</v>
      </c>
      <c r="AK9" s="5" t="n">
        <v>2</v>
      </c>
      <c r="AL9" s="5" t="n">
        <v>2</v>
      </c>
      <c r="AM9" s="5" t="n">
        <v>2</v>
      </c>
      <c r="AN9" s="5" t="n">
        <v>2</v>
      </c>
      <c r="AO9" s="5" t="n">
        <v>2</v>
      </c>
      <c r="AP9" s="5" t="n">
        <v>2</v>
      </c>
      <c r="AQ9" s="5" t="n">
        <v>2</v>
      </c>
      <c r="AR9" s="5" t="n">
        <v>2</v>
      </c>
      <c r="AS9" s="5" t="n">
        <v>2</v>
      </c>
      <c r="AT9" s="5" t="n">
        <v>2</v>
      </c>
      <c r="AU9" s="5" t="n">
        <v>2</v>
      </c>
      <c r="AV9" s="5" t="n">
        <v>2</v>
      </c>
      <c r="AW9" s="5" t="n">
        <v>2</v>
      </c>
      <c r="AX9" s="5" t="n">
        <v>2</v>
      </c>
      <c r="AY9" s="5" t="n">
        <v>2</v>
      </c>
      <c r="AZ9" s="5" t="n">
        <v>2</v>
      </c>
      <c r="BA9" s="5" t="n">
        <v>2</v>
      </c>
      <c r="BB9" s="5" t="n">
        <v>2</v>
      </c>
    </row>
    <row r="10">
      <c r="A10" t="inlineStr">
        <is>
          <t>Enterprise (250+ MA) — 4.167 EUR/Mon — Enterprise — Neukunden</t>
        </is>
      </c>
      <c r="B10" s="5" t="n">
        <v>1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  <c r="V10" s="5" t="n">
        <v>0</v>
      </c>
      <c r="W10" s="5" t="n">
        <v>0</v>
      </c>
      <c r="X10" s="5" t="n">
        <v>0</v>
      </c>
      <c r="Y10" s="5" t="n">
        <v>0</v>
      </c>
      <c r="Z10" s="5" t="n">
        <v>0</v>
      </c>
      <c r="AA10" s="5" t="n">
        <v>0</v>
      </c>
      <c r="AB10" s="5" t="n">
        <v>0</v>
      </c>
      <c r="AC10" s="5" t="n">
        <v>0</v>
      </c>
      <c r="AD10" s="5" t="n">
        <v>0</v>
      </c>
      <c r="AE10" s="5" t="n">
        <v>1</v>
      </c>
      <c r="AF10" s="5" t="n">
        <v>0</v>
      </c>
      <c r="AG10" s="5" t="n">
        <v>0</v>
      </c>
      <c r="AH10" s="5" t="n">
        <v>0</v>
      </c>
      <c r="AI10" s="5" t="n">
        <v>0</v>
      </c>
      <c r="AJ10" s="5" t="n">
        <v>0</v>
      </c>
      <c r="AK10" s="5" t="n">
        <v>0</v>
      </c>
      <c r="AL10" s="5" t="n">
        <v>0</v>
      </c>
      <c r="AM10" s="5" t="n">
        <v>0</v>
      </c>
      <c r="AN10" s="5" t="n">
        <v>0</v>
      </c>
      <c r="AO10" s="5" t="n">
        <v>0</v>
      </c>
      <c r="AP10" s="5" t="n">
        <v>0</v>
      </c>
      <c r="AQ10" s="5" t="n">
        <v>0</v>
      </c>
      <c r="AR10" s="5" t="n">
        <v>0</v>
      </c>
      <c r="AS10" s="5" t="n">
        <v>0</v>
      </c>
      <c r="AT10" s="5" t="n">
        <v>1</v>
      </c>
      <c r="AU10" s="5" t="n">
        <v>0</v>
      </c>
      <c r="AV10" s="5" t="n">
        <v>0</v>
      </c>
      <c r="AW10" s="5" t="n">
        <v>0</v>
      </c>
      <c r="AX10" s="5" t="n">
        <v>0</v>
      </c>
      <c r="AY10" s="5" t="n">
        <v>0</v>
      </c>
      <c r="AZ10" s="5" t="n">
        <v>0</v>
      </c>
      <c r="BA10" s="5" t="n">
        <v>0</v>
      </c>
      <c r="BB10" s="5" t="n">
        <v>0</v>
      </c>
    </row>
    <row r="11">
      <c r="A11" t="inlineStr">
        <is>
          <t>Enterprise (250+ MA) — 4.167 EUR/Mon — Enterprise — Churn (25% Trial + 4.5%/Mon)</t>
        </is>
      </c>
      <c r="B11" s="5" t="n">
        <v>0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 t="n">
        <v>0</v>
      </c>
      <c r="P11" s="5" t="n">
        <v>0</v>
      </c>
      <c r="Q11" s="5" t="n">
        <v>0</v>
      </c>
      <c r="R11" s="5" t="n">
        <v>0</v>
      </c>
      <c r="S11" s="5" t="n">
        <v>0</v>
      </c>
      <c r="T11" s="5" t="n">
        <v>0</v>
      </c>
      <c r="U11" s="5" t="n">
        <v>0</v>
      </c>
      <c r="V11" s="5" t="n">
        <v>0</v>
      </c>
      <c r="W11" s="5" t="n">
        <v>0</v>
      </c>
      <c r="X11" s="5" t="n">
        <v>0</v>
      </c>
      <c r="Y11" s="5" t="n">
        <v>0</v>
      </c>
      <c r="Z11" s="5" t="n">
        <v>0</v>
      </c>
      <c r="AA11" s="5" t="n">
        <v>0</v>
      </c>
      <c r="AB11" s="5" t="n">
        <v>0</v>
      </c>
      <c r="AC11" s="5" t="n">
        <v>0</v>
      </c>
      <c r="AD11" s="5" t="n">
        <v>0</v>
      </c>
      <c r="AE11" s="5" t="n">
        <v>0</v>
      </c>
      <c r="AF11" s="5" t="n">
        <v>0</v>
      </c>
      <c r="AG11" s="5" t="n">
        <v>0</v>
      </c>
      <c r="AH11" s="5" t="n">
        <v>0</v>
      </c>
      <c r="AI11" s="5" t="n">
        <v>0</v>
      </c>
      <c r="AJ11" s="5" t="n">
        <v>0</v>
      </c>
      <c r="AK11" s="5" t="n">
        <v>0</v>
      </c>
      <c r="AL11" s="5" t="n">
        <v>0</v>
      </c>
      <c r="AM11" s="5" t="n">
        <v>0</v>
      </c>
      <c r="AN11" s="5" t="n">
        <v>1</v>
      </c>
      <c r="AO11" s="5" t="n">
        <v>0</v>
      </c>
      <c r="AP11" s="5" t="n">
        <v>0</v>
      </c>
      <c r="AQ11" s="5" t="n">
        <v>0</v>
      </c>
      <c r="AR11" s="5" t="n">
        <v>0</v>
      </c>
      <c r="AS11" s="5" t="n">
        <v>0</v>
      </c>
      <c r="AT11" s="5" t="n">
        <v>0</v>
      </c>
      <c r="AU11" s="5" t="n">
        <v>0</v>
      </c>
      <c r="AV11" s="5" t="n">
        <v>0</v>
      </c>
      <c r="AW11" s="5" t="n">
        <v>0</v>
      </c>
      <c r="AX11" s="5" t="n">
        <v>0</v>
      </c>
      <c r="AY11" s="5" t="n">
        <v>0</v>
      </c>
      <c r="AZ11" s="5" t="n">
        <v>0</v>
      </c>
      <c r="BA11" s="5" t="n">
        <v>0</v>
      </c>
      <c r="BB11" s="5" t="n">
        <v>0</v>
      </c>
    </row>
    <row r="12">
      <c r="A12" t="inlineStr">
        <is>
          <t>Enterprise (250+ MA) — 4.167 EUR/Mon — Enterprise — Bestandskunden</t>
        </is>
      </c>
      <c r="B12" s="5" t="n">
        <v>1</v>
      </c>
      <c r="C12" s="5" t="n">
        <v>1</v>
      </c>
      <c r="D12" s="5" t="n">
        <v>1</v>
      </c>
      <c r="E12" s="5" t="n">
        <v>1</v>
      </c>
      <c r="F12" s="5" t="n">
        <v>1</v>
      </c>
      <c r="G12" s="5" t="n">
        <v>1</v>
      </c>
      <c r="H12" s="5" t="n">
        <v>1</v>
      </c>
      <c r="I12" s="5" t="n">
        <v>1</v>
      </c>
      <c r="J12" s="5" t="n">
        <v>1</v>
      </c>
      <c r="K12" s="5" t="n">
        <v>1</v>
      </c>
      <c r="L12" s="5" t="n">
        <v>1</v>
      </c>
      <c r="M12" s="5" t="n">
        <v>1</v>
      </c>
      <c r="N12" s="5" t="n">
        <v>1</v>
      </c>
      <c r="O12" s="5" t="n">
        <v>1</v>
      </c>
      <c r="P12" s="5" t="n">
        <v>1</v>
      </c>
      <c r="Q12" s="5" t="n">
        <v>1</v>
      </c>
      <c r="R12" s="5" t="n">
        <v>1</v>
      </c>
      <c r="S12" s="5" t="n">
        <v>1</v>
      </c>
      <c r="T12" s="5" t="n">
        <v>1</v>
      </c>
      <c r="U12" s="5" t="n">
        <v>1</v>
      </c>
      <c r="V12" s="5" t="n">
        <v>1</v>
      </c>
      <c r="W12" s="5" t="n">
        <v>1</v>
      </c>
      <c r="X12" s="5" t="n">
        <v>1</v>
      </c>
      <c r="Y12" s="5" t="n">
        <v>1</v>
      </c>
      <c r="Z12" s="5" t="n">
        <v>1</v>
      </c>
      <c r="AA12" s="5" t="n">
        <v>1</v>
      </c>
      <c r="AB12" s="5" t="n">
        <v>1</v>
      </c>
      <c r="AC12" s="5" t="n">
        <v>1</v>
      </c>
      <c r="AD12" s="5" t="n">
        <v>1</v>
      </c>
      <c r="AE12" s="5" t="n">
        <v>1</v>
      </c>
      <c r="AF12" s="5" t="n">
        <v>1</v>
      </c>
      <c r="AG12" s="5" t="n">
        <v>1</v>
      </c>
      <c r="AH12" s="5" t="n">
        <v>1</v>
      </c>
      <c r="AI12" s="5" t="n">
        <v>1</v>
      </c>
      <c r="AJ12" s="5" t="n">
        <v>1</v>
      </c>
      <c r="AK12" s="5" t="n">
        <v>1</v>
      </c>
      <c r="AL12" s="5" t="n">
        <v>1</v>
      </c>
      <c r="AM12" s="5" t="n">
        <v>1</v>
      </c>
      <c r="AN12" s="5" t="n">
        <v>1</v>
      </c>
      <c r="AO12" s="5" t="n">
        <v>1</v>
      </c>
      <c r="AP12" s="5" t="n">
        <v>1</v>
      </c>
      <c r="AQ12" s="5" t="n">
        <v>1</v>
      </c>
      <c r="AR12" s="5" t="n">
        <v>1</v>
      </c>
      <c r="AS12" s="5" t="n">
        <v>1</v>
      </c>
      <c r="AT12" s="5" t="n">
        <v>2</v>
      </c>
      <c r="AU12" s="5" t="n">
        <v>2</v>
      </c>
      <c r="AV12" s="5" t="n">
        <v>2</v>
      </c>
      <c r="AW12" s="5" t="n">
        <v>2</v>
      </c>
      <c r="AX12" s="5" t="n">
        <v>2</v>
      </c>
      <c r="AY12" s="5" t="n">
        <v>2</v>
      </c>
      <c r="AZ12" s="5" t="n">
        <v>2</v>
      </c>
      <c r="BA12" s="5" t="n">
        <v>2</v>
      </c>
      <c r="BB12" s="5" t="n">
        <v>2</v>
      </c>
    </row>
    <row r="13">
      <c r="A13" t="inlineStr">
        <is>
          <t>GESAMT — GESAMT — Neukunden</t>
        </is>
      </c>
      <c r="B13" s="5" t="n">
        <v>5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  <c r="I13" s="5" t="n">
        <v>0</v>
      </c>
      <c r="J13" s="5" t="n">
        <v>1</v>
      </c>
      <c r="K13" s="5" t="n">
        <v>0</v>
      </c>
      <c r="L13" s="5" t="n">
        <v>0</v>
      </c>
      <c r="M13" s="5" t="n">
        <v>0</v>
      </c>
      <c r="N13" s="5" t="n">
        <v>0</v>
      </c>
      <c r="O13" s="5" t="n">
        <v>0</v>
      </c>
      <c r="P13" s="5" t="n">
        <v>0</v>
      </c>
      <c r="Q13" s="5" t="n">
        <v>0</v>
      </c>
      <c r="R13" s="5" t="n">
        <v>0</v>
      </c>
      <c r="S13" s="5" t="n">
        <v>1</v>
      </c>
      <c r="T13" s="5" t="n">
        <v>0</v>
      </c>
      <c r="U13" s="5" t="n">
        <v>0</v>
      </c>
      <c r="V13" s="5" t="n">
        <v>1</v>
      </c>
      <c r="W13" s="5" t="n">
        <v>0</v>
      </c>
      <c r="X13" s="5" t="n">
        <v>0</v>
      </c>
      <c r="Y13" s="5" t="n">
        <v>0</v>
      </c>
      <c r="Z13" s="5" t="n">
        <v>0</v>
      </c>
      <c r="AA13" s="5" t="n">
        <v>1</v>
      </c>
      <c r="AB13" s="5" t="n">
        <v>0</v>
      </c>
      <c r="AC13" s="5" t="n">
        <v>0</v>
      </c>
      <c r="AD13" s="5" t="n">
        <v>0</v>
      </c>
      <c r="AE13" s="5" t="n">
        <v>2</v>
      </c>
      <c r="AF13" s="5" t="n">
        <v>0</v>
      </c>
      <c r="AG13" s="5" t="n">
        <v>0</v>
      </c>
      <c r="AH13" s="5" t="n">
        <v>0</v>
      </c>
      <c r="AI13" s="5" t="n">
        <v>1</v>
      </c>
      <c r="AJ13" s="5" t="n">
        <v>1</v>
      </c>
      <c r="AK13" s="5" t="n">
        <v>0</v>
      </c>
      <c r="AL13" s="5" t="n">
        <v>0</v>
      </c>
      <c r="AM13" s="5" t="n">
        <v>1</v>
      </c>
      <c r="AN13" s="5" t="n">
        <v>0</v>
      </c>
      <c r="AO13" s="5" t="n">
        <v>0</v>
      </c>
      <c r="AP13" s="5" t="n">
        <v>0</v>
      </c>
      <c r="AQ13" s="5" t="n">
        <v>2</v>
      </c>
      <c r="AR13" s="5" t="n">
        <v>0</v>
      </c>
      <c r="AS13" s="5" t="n">
        <v>0</v>
      </c>
      <c r="AT13" s="5" t="n">
        <v>2</v>
      </c>
      <c r="AU13" s="5" t="n">
        <v>0</v>
      </c>
      <c r="AV13" s="5" t="n">
        <v>0</v>
      </c>
      <c r="AW13" s="5" t="n">
        <v>1</v>
      </c>
      <c r="AX13" s="5" t="n">
        <v>1</v>
      </c>
      <c r="AY13" s="5" t="n">
        <v>0</v>
      </c>
      <c r="AZ13" s="5" t="n">
        <v>1</v>
      </c>
      <c r="BA13" s="5" t="n">
        <v>0</v>
      </c>
      <c r="BB13" s="5" t="n">
        <v>1</v>
      </c>
    </row>
    <row r="14">
      <c r="A14" t="inlineStr">
        <is>
          <t>GESAMT — GESAMT — Churn</t>
        </is>
      </c>
      <c r="B14" s="5" t="n">
        <v>0</v>
      </c>
      <c r="C14" s="5" t="n">
        <v>0</v>
      </c>
      <c r="D14" s="5" t="n">
        <v>0</v>
      </c>
      <c r="E14" s="5" t="n">
        <v>1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  <c r="K14" s="5" t="n">
        <v>0</v>
      </c>
      <c r="L14" s="5" t="n">
        <v>1</v>
      </c>
      <c r="M14" s="5" t="n">
        <v>0</v>
      </c>
      <c r="N14" s="5" t="n">
        <v>0</v>
      </c>
      <c r="O14" s="5" t="n">
        <v>0</v>
      </c>
      <c r="P14" s="5" t="n">
        <v>0</v>
      </c>
      <c r="Q14" s="5" t="n">
        <v>0</v>
      </c>
      <c r="R14" s="5" t="n">
        <v>1</v>
      </c>
      <c r="S14" s="5" t="n">
        <v>0</v>
      </c>
      <c r="T14" s="5" t="n">
        <v>1</v>
      </c>
      <c r="U14" s="5" t="n">
        <v>0</v>
      </c>
      <c r="V14" s="5" t="n">
        <v>0</v>
      </c>
      <c r="W14" s="5" t="n">
        <v>0</v>
      </c>
      <c r="X14" s="5" t="n">
        <v>0</v>
      </c>
      <c r="Y14" s="5" t="n">
        <v>0</v>
      </c>
      <c r="Z14" s="5" t="n">
        <v>0</v>
      </c>
      <c r="AA14" s="5" t="n">
        <v>0</v>
      </c>
      <c r="AB14" s="5" t="n">
        <v>1</v>
      </c>
      <c r="AC14" s="5" t="n">
        <v>0</v>
      </c>
      <c r="AD14" s="5" t="n">
        <v>0</v>
      </c>
      <c r="AE14" s="5" t="n">
        <v>0</v>
      </c>
      <c r="AF14" s="5" t="n">
        <v>0</v>
      </c>
      <c r="AG14" s="5" t="n">
        <v>0</v>
      </c>
      <c r="AH14" s="5" t="n">
        <v>1</v>
      </c>
      <c r="AI14" s="5" t="n">
        <v>0</v>
      </c>
      <c r="AJ14" s="5" t="n">
        <v>0</v>
      </c>
      <c r="AK14" s="5" t="n">
        <v>1</v>
      </c>
      <c r="AL14" s="5" t="n">
        <v>0</v>
      </c>
      <c r="AM14" s="5" t="n">
        <v>0</v>
      </c>
      <c r="AN14" s="5" t="n">
        <v>2</v>
      </c>
      <c r="AO14" s="5" t="n">
        <v>0</v>
      </c>
      <c r="AP14" s="5" t="n">
        <v>0</v>
      </c>
      <c r="AQ14" s="5" t="n">
        <v>0</v>
      </c>
      <c r="AR14" s="5" t="n">
        <v>1</v>
      </c>
      <c r="AS14" s="5" t="n">
        <v>0</v>
      </c>
      <c r="AT14" s="5" t="n">
        <v>0</v>
      </c>
      <c r="AU14" s="5" t="n">
        <v>0</v>
      </c>
      <c r="AV14" s="5" t="n">
        <v>1</v>
      </c>
      <c r="AW14" s="5" t="n">
        <v>1</v>
      </c>
      <c r="AX14" s="5" t="n">
        <v>0</v>
      </c>
      <c r="AY14" s="5" t="n">
        <v>0</v>
      </c>
      <c r="AZ14" s="5" t="n">
        <v>1</v>
      </c>
      <c r="BA14" s="5" t="n">
        <v>0</v>
      </c>
      <c r="BB14" s="5" t="n">
        <v>0</v>
      </c>
    </row>
    <row r="15">
      <c r="A15" t="inlineStr">
        <is>
          <t>GESAMT — Bestandskunden gesamt</t>
        </is>
      </c>
      <c r="B15" s="5" t="n">
        <v>5</v>
      </c>
      <c r="C15" s="5" t="n">
        <v>5</v>
      </c>
      <c r="D15" s="5" t="n">
        <v>5</v>
      </c>
      <c r="E15" s="5" t="n">
        <v>4</v>
      </c>
      <c r="F15" s="5" t="n">
        <v>4</v>
      </c>
      <c r="G15" s="5" t="n">
        <v>4</v>
      </c>
      <c r="H15" s="5" t="n">
        <v>4</v>
      </c>
      <c r="I15" s="5" t="n">
        <v>4</v>
      </c>
      <c r="J15" s="5" t="n">
        <v>4</v>
      </c>
      <c r="K15" s="5" t="n">
        <v>4</v>
      </c>
      <c r="L15" s="5" t="n">
        <v>4</v>
      </c>
      <c r="M15" s="5" t="n">
        <v>4</v>
      </c>
      <c r="N15" s="5" t="n">
        <v>4</v>
      </c>
      <c r="O15" s="5" t="n">
        <v>4</v>
      </c>
      <c r="P15" s="5" t="n">
        <v>4</v>
      </c>
      <c r="Q15" s="5" t="n">
        <v>4</v>
      </c>
      <c r="R15" s="5" t="n">
        <v>4</v>
      </c>
      <c r="S15" s="5" t="n">
        <v>4</v>
      </c>
      <c r="T15" s="5" t="n">
        <v>4</v>
      </c>
      <c r="U15" s="5" t="n">
        <v>4</v>
      </c>
      <c r="V15" s="5" t="n">
        <v>4</v>
      </c>
      <c r="W15" s="5" t="n">
        <v>4</v>
      </c>
      <c r="X15" s="5" t="n">
        <v>4</v>
      </c>
      <c r="Y15" s="5" t="n">
        <v>4</v>
      </c>
      <c r="Z15" s="5" t="n">
        <v>4</v>
      </c>
      <c r="AA15" s="5" t="n">
        <v>4</v>
      </c>
      <c r="AB15" s="5" t="n">
        <v>4</v>
      </c>
      <c r="AC15" s="5" t="n">
        <v>4</v>
      </c>
      <c r="AD15" s="5" t="n">
        <v>4</v>
      </c>
      <c r="AE15" s="5" t="n">
        <v>4</v>
      </c>
      <c r="AF15" s="5" t="n">
        <v>5</v>
      </c>
      <c r="AG15" s="5" t="n">
        <v>5</v>
      </c>
      <c r="AH15" s="5" t="n">
        <v>5</v>
      </c>
      <c r="AI15" s="5" t="n">
        <v>5</v>
      </c>
      <c r="AJ15" s="5" t="n">
        <v>5</v>
      </c>
      <c r="AK15" s="5" t="n">
        <v>6</v>
      </c>
      <c r="AL15" s="5" t="n">
        <v>6</v>
      </c>
      <c r="AM15" s="5" t="n">
        <v>6</v>
      </c>
      <c r="AN15" s="5" t="n">
        <v>6</v>
      </c>
      <c r="AO15" s="5" t="n">
        <v>6</v>
      </c>
      <c r="AP15" s="5" t="n">
        <v>6</v>
      </c>
      <c r="AQ15" s="5" t="n">
        <v>6</v>
      </c>
      <c r="AR15" s="5" t="n">
        <v>6</v>
      </c>
      <c r="AS15" s="5" t="n">
        <v>7</v>
      </c>
      <c r="AT15" s="5" t="n">
        <v>8</v>
      </c>
      <c r="AU15" s="5" t="n">
        <v>8</v>
      </c>
      <c r="AV15" s="5" t="n">
        <v>8</v>
      </c>
      <c r="AW15" s="5" t="n">
        <v>8</v>
      </c>
      <c r="AX15" s="5" t="n">
        <v>8</v>
      </c>
      <c r="AY15" s="5" t="n">
        <v>8</v>
      </c>
      <c r="AZ15" s="5" t="n">
        <v>8</v>
      </c>
      <c r="BA15" s="5" t="n">
        <v>8</v>
      </c>
      <c r="BB15" s="5" t="n">
        <v>9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 t="n"/>
      <c r="AD4" s="4" t="n"/>
      <c r="AE4" s="4" t="n"/>
      <c r="AF4" s="4" t="n"/>
      <c r="AG4" s="4" t="n"/>
      <c r="AH4" s="4" t="n"/>
      <c r="AI4" s="4" t="n"/>
      <c r="AJ4" s="4" t="n"/>
      <c r="AK4" s="4" t="n"/>
      <c r="AL4" s="4" t="n"/>
      <c r="AM4" s="4" t="n"/>
      <c r="AN4" s="4" t="n"/>
      <c r="AO4" s="4" t="n"/>
      <c r="AP4" s="4" t="n"/>
      <c r="AQ4" s="4" t="n"/>
      <c r="AR4" s="4" t="n"/>
      <c r="AS4" s="4" t="n"/>
      <c r="AT4" s="4" t="n"/>
      <c r="AU4" s="4" t="n"/>
      <c r="AV4" s="4" t="n"/>
      <c r="AW4" s="4" t="n"/>
      <c r="AX4" s="4" t="n"/>
      <c r="AY4" s="4" t="n"/>
      <c r="AZ4" s="4" t="n"/>
      <c r="BA4" s="4" t="n"/>
      <c r="BB4" s="4" t="n"/>
    </row>
    <row r="5">
      <c r="A5" t="inlineStr">
        <is>
          <t>Professional — Umsatz</t>
        </is>
      </c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 t="n"/>
      <c r="AD5" s="4" t="n"/>
      <c r="AE5" s="4" t="n"/>
      <c r="AF5" s="4" t="n"/>
      <c r="AG5" s="4" t="n"/>
      <c r="AH5" s="4" t="n"/>
      <c r="AI5" s="4" t="n"/>
      <c r="AJ5" s="4" t="n"/>
      <c r="AK5" s="4" t="n"/>
      <c r="AL5" s="4" t="n"/>
      <c r="AM5" s="4" t="n"/>
      <c r="AN5" s="4" t="n"/>
      <c r="AO5" s="4" t="n"/>
      <c r="AP5" s="4" t="n"/>
      <c r="AQ5" s="4" t="n"/>
      <c r="AR5" s="4" t="n"/>
      <c r="AS5" s="4" t="n"/>
      <c r="AT5" s="4" t="n"/>
      <c r="AU5" s="4" t="n"/>
      <c r="AV5" s="4" t="n"/>
      <c r="AW5" s="4" t="n"/>
      <c r="AX5" s="4" t="n"/>
      <c r="AY5" s="4" t="n"/>
      <c r="AZ5" s="4" t="n"/>
      <c r="BA5" s="4" t="n"/>
      <c r="BB5" s="4" t="n"/>
    </row>
    <row r="6">
      <c r="A6" t="inlineStr">
        <is>
          <t>Enterprise — Umsatz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4" t="n"/>
      <c r="AJ6" s="4" t="n"/>
      <c r="AK6" s="4" t="n"/>
      <c r="AL6" s="4" t="n"/>
      <c r="AM6" s="4" t="n"/>
      <c r="AN6" s="4" t="n"/>
      <c r="AO6" s="4" t="n"/>
      <c r="AP6" s="4" t="n"/>
      <c r="AQ6" s="4" t="n"/>
      <c r="AR6" s="4" t="n"/>
      <c r="AS6" s="4" t="n"/>
      <c r="AT6" s="4" t="n"/>
      <c r="AU6" s="4" t="n"/>
      <c r="AV6" s="4" t="n"/>
      <c r="AW6" s="4" t="n"/>
      <c r="AX6" s="4" t="n"/>
      <c r="AY6" s="4" t="n"/>
      <c r="AZ6" s="4" t="n"/>
      <c r="BA6" s="4" t="n"/>
      <c r="BB6" s="4" t="n"/>
    </row>
    <row r="7">
      <c r="A7" t="inlineStr">
        <is>
          <t>Mac Mini Verkauf (M)</t>
        </is>
      </c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 t="n"/>
      <c r="AD7" s="4" t="n"/>
      <c r="AE7" s="4" t="n"/>
      <c r="AF7" s="4" t="n"/>
      <c r="AG7" s="4" t="n"/>
      <c r="AH7" s="4" t="n"/>
      <c r="AI7" s="4" t="n"/>
      <c r="AJ7" s="4" t="n"/>
      <c r="AK7" s="4" t="n"/>
      <c r="AL7" s="4" t="n"/>
      <c r="AM7" s="4" t="n"/>
      <c r="AN7" s="4" t="n"/>
      <c r="AO7" s="4" t="n"/>
      <c r="AP7" s="4" t="n"/>
      <c r="AQ7" s="4" t="n"/>
      <c r="AR7" s="4" t="n"/>
      <c r="AS7" s="4" t="n"/>
      <c r="AT7" s="4" t="n"/>
      <c r="AU7" s="4" t="n"/>
      <c r="AV7" s="4" t="n"/>
      <c r="AW7" s="4" t="n"/>
      <c r="AX7" s="4" t="n"/>
      <c r="AY7" s="4" t="n"/>
      <c r="AZ7" s="4" t="n"/>
      <c r="BA7" s="4" t="n"/>
      <c r="BB7" s="4" t="n"/>
    </row>
    <row r="8">
      <c r="A8" t="inlineStr">
        <is>
          <t>Mac Studio Verkauf (M)</t>
        </is>
      </c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4" t="n"/>
      <c r="AJ8" s="4" t="n"/>
      <c r="AK8" s="4" t="n"/>
      <c r="AL8" s="4" t="n"/>
      <c r="AM8" s="4" t="n"/>
      <c r="AN8" s="4" t="n"/>
      <c r="AO8" s="4" t="n"/>
      <c r="AP8" s="4" t="n"/>
      <c r="AQ8" s="4" t="n"/>
      <c r="AR8" s="4" t="n"/>
      <c r="AS8" s="4" t="n"/>
      <c r="AT8" s="4" t="n"/>
      <c r="AU8" s="4" t="n"/>
      <c r="AV8" s="4" t="n"/>
      <c r="AW8" s="4" t="n"/>
      <c r="AX8" s="4" t="n"/>
      <c r="AY8" s="4" t="n"/>
      <c r="AZ8" s="4" t="n"/>
      <c r="BA8" s="4" t="n"/>
      <c r="BB8" s="4" t="n"/>
    </row>
    <row r="9">
      <c r="A9" t="inlineStr">
        <is>
          <t>Beratung &amp; Services (M)</t>
        </is>
      </c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 t="n"/>
      <c r="AD9" s="4" t="n"/>
      <c r="AE9" s="4" t="n"/>
      <c r="AF9" s="4" t="n"/>
      <c r="AG9" s="4" t="n"/>
      <c r="AH9" s="4" t="n"/>
      <c r="AI9" s="4" t="n"/>
      <c r="AJ9" s="4" t="n"/>
      <c r="AK9" s="4" t="n"/>
      <c r="AL9" s="4" t="n"/>
      <c r="AM9" s="4" t="n"/>
      <c r="AN9" s="4" t="n"/>
      <c r="AO9" s="4" t="n"/>
      <c r="AP9" s="4" t="n"/>
      <c r="AQ9" s="4" t="n"/>
      <c r="AR9" s="4" t="n"/>
      <c r="AS9" s="4" t="n"/>
      <c r="AT9" s="4" t="n"/>
      <c r="AU9" s="4" t="n"/>
      <c r="AV9" s="4" t="n"/>
      <c r="AW9" s="4" t="n"/>
      <c r="AX9" s="4" t="n"/>
      <c r="AY9" s="4" t="n"/>
      <c r="AZ9" s="4" t="n"/>
      <c r="BA9" s="4" t="n"/>
      <c r="BB9" s="4" t="n"/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</row>
    <row r="9">
      <c r="A9" t="inlineStr">
        <is>
          <t>003</t>
        </is>
      </c>
      <c r="B9" t="inlineStr">
        <is>
          <t>Pos 3</t>
        </is>
      </c>
      <c r="C9" t="inlineStr">
        <is>
          <t>Full-Stack-Entwickler</t>
        </is>
      </c>
      <c r="D9" s="2" t="n">
        <v>5000</v>
      </c>
      <c r="E9" s="2" t="n">
        <v>3</v>
      </c>
      <c r="F9" s="2" t="n">
        <v>20.43</v>
      </c>
      <c r="G9" s="2" t="n">
        <v>2027</v>
      </c>
      <c r="H9" s="2" t="n">
        <v>7</v>
      </c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</row>
    <row r="16">
      <c r="A16" t="inlineStr">
        <is>
          <t>010</t>
        </is>
      </c>
      <c r="B16" t="inlineStr">
        <is>
          <t>Pos 10</t>
        </is>
      </c>
      <c r="C16" t="inlineStr">
        <is>
          <t>Rechtsanwalt / Datenschutz</t>
        </is>
      </c>
      <c r="D16" s="2" t="n">
        <v>7500</v>
      </c>
      <c r="E16" s="2" t="n">
        <v>3</v>
      </c>
      <c r="F16" s="2" t="n">
        <v>20.43</v>
      </c>
      <c r="G16" s="2" t="n">
        <v>2026</v>
      </c>
      <c r="H16" s="2" t="n">
        <v>10</v>
      </c>
    </row>
    <row r="18">
      <c r="A18" s="1" t="inlineStr">
        <is>
          <t>Brutto monatlich</t>
        </is>
      </c>
    </row>
    <row r="19">
      <c r="A19" t="inlineStr">
        <is>
          <t>Benjamin Bönisch — Brutto</t>
        </is>
      </c>
      <c r="B19" s="2">
        <f>IF(AND(B$1*12+B$2&gt;=$G$7*12+$H$7,OR($I$7="",B$1*12+B$2&lt;=$I$7*12+$J$7)),ROUND($D$7*(1+$E$7/100)^(B$1-$G$7),0),0)</f>
        <v/>
      </c>
      <c r="C19" s="2">
        <f>IF(AND(C$1*12+C$2&gt;=$G$7*12+$H$7,OR($I$7="",C$1*12+C$2&lt;=$I$7*12+$J$7)),ROUND($D$7*(1+$E$7/100)^(C$1-$G$7),0),0)</f>
        <v/>
      </c>
      <c r="D19" s="2">
        <f>IF(AND(D$1*12+D$2&gt;=$G$7*12+$H$7,OR($I$7="",D$1*12+D$2&lt;=$I$7*12+$J$7)),ROUND($D$7*(1+$E$7/100)^(D$1-$G$7),0),0)</f>
        <v/>
      </c>
      <c r="E19" s="2">
        <f>IF(AND(E$1*12+E$2&gt;=$G$7*12+$H$7,OR($I$7="",E$1*12+E$2&lt;=$I$7*12+$J$7)),ROUND($D$7*(1+$E$7/100)^(E$1-$G$7),0),0)</f>
        <v/>
      </c>
      <c r="F19" s="2">
        <f>IF(AND(F$1*12+F$2&gt;=$G$7*12+$H$7,OR($I$7="",F$1*12+F$2&lt;=$I$7*12+$J$7)),ROUND($D$7*(1+$E$7/100)^(F$1-$G$7),0),0)</f>
        <v/>
      </c>
      <c r="G19" s="2">
        <f>IF(AND(G$1*12+G$2&gt;=$G$7*12+$H$7,OR($I$7="",G$1*12+G$2&lt;=$I$7*12+$J$7)),ROUND($D$7*(1+$E$7/100)^(G$1-$G$7),0),0)</f>
        <v/>
      </c>
      <c r="H19" s="2">
        <f>IF(AND(H$1*12+H$2&gt;=$G$7*12+$H$7,OR($I$7="",H$1*12+H$2&lt;=$I$7*12+$J$7)),ROUND($D$7*(1+$E$7/100)^(H$1-$G$7),0),0)</f>
        <v/>
      </c>
      <c r="I19" s="2">
        <f>IF(AND(I$1*12+I$2&gt;=$G$7*12+$H$7,OR($I$7="",I$1*12+I$2&lt;=$I$7*12+$J$7)),ROUND($D$7*(1+$E$7/100)^(I$1-$G$7),0),0)</f>
        <v/>
      </c>
      <c r="J19" s="2">
        <f>IF(AND(J$1*12+J$2&gt;=$G$7*12+$H$7,OR($I$7="",J$1*12+J$2&lt;=$I$7*12+$J$7)),ROUND($D$7*(1+$E$7/100)^(J$1-$G$7),0),0)</f>
        <v/>
      </c>
      <c r="K19" s="2">
        <f>IF(AND(K$1*12+K$2&gt;=$G$7*12+$H$7,OR($I$7="",K$1*12+K$2&lt;=$I$7*12+$J$7)),ROUND($D$7*(1+$E$7/100)^(K$1-$G$7),0),0)</f>
        <v/>
      </c>
      <c r="L19" s="2">
        <f>IF(AND(L$1*12+L$2&gt;=$G$7*12+$H$7,OR($I$7="",L$1*12+L$2&lt;=$I$7*12+$J$7)),ROUND($D$7*(1+$E$7/100)^(L$1-$G$7),0),0)</f>
        <v/>
      </c>
      <c r="M19" s="2">
        <f>IF(AND(M$1*12+M$2&gt;=$G$7*12+$H$7,OR($I$7="",M$1*12+M$2&lt;=$I$7*12+$J$7)),ROUND($D$7*(1+$E$7/100)^(M$1-$G$7),0),0)</f>
        <v/>
      </c>
      <c r="N19" s="2">
        <f>IF(AND(N$1*12+N$2&gt;=$G$7*12+$H$7,OR($I$7="",N$1*12+N$2&lt;=$I$7*12+$J$7)),ROUND($D$7*(1+$E$7/100)^(N$1-$G$7),0),0)</f>
        <v/>
      </c>
      <c r="O19" s="2">
        <f>IF(AND(O$1*12+O$2&gt;=$G$7*12+$H$7,OR($I$7="",O$1*12+O$2&lt;=$I$7*12+$J$7)),ROUND($D$7*(1+$E$7/100)^(O$1-$G$7),0),0)</f>
        <v/>
      </c>
      <c r="P19" s="2">
        <f>IF(AND(P$1*12+P$2&gt;=$G$7*12+$H$7,OR($I$7="",P$1*12+P$2&lt;=$I$7*12+$J$7)),ROUND($D$7*(1+$E$7/100)^(P$1-$G$7),0),0)</f>
        <v/>
      </c>
      <c r="Q19" s="2">
        <f>IF(AND(Q$1*12+Q$2&gt;=$G$7*12+$H$7,OR($I$7="",Q$1*12+Q$2&lt;=$I$7*12+$J$7)),ROUND($D$7*(1+$E$7/100)^(Q$1-$G$7),0),0)</f>
        <v/>
      </c>
      <c r="R19" s="2">
        <f>IF(AND(R$1*12+R$2&gt;=$G$7*12+$H$7,OR($I$7="",R$1*12+R$2&lt;=$I$7*12+$J$7)),ROUND($D$7*(1+$E$7/100)^(R$1-$G$7),0),0)</f>
        <v/>
      </c>
      <c r="S19" s="2">
        <f>IF(AND(S$1*12+S$2&gt;=$G$7*12+$H$7,OR($I$7="",S$1*12+S$2&lt;=$I$7*12+$J$7)),ROUND($D$7*(1+$E$7/100)^(S$1-$G$7),0),0)</f>
        <v/>
      </c>
      <c r="T19" s="2">
        <f>IF(AND(T$1*12+T$2&gt;=$G$7*12+$H$7,OR($I$7="",T$1*12+T$2&lt;=$I$7*12+$J$7)),ROUND($D$7*(1+$E$7/100)^(T$1-$G$7),0),0)</f>
        <v/>
      </c>
      <c r="U19" s="2">
        <f>IF(AND(U$1*12+U$2&gt;=$G$7*12+$H$7,OR($I$7="",U$1*12+U$2&lt;=$I$7*12+$J$7)),ROUND($D$7*(1+$E$7/100)^(U$1-$G$7),0),0)</f>
        <v/>
      </c>
      <c r="V19" s="2">
        <f>IF(AND(V$1*12+V$2&gt;=$G$7*12+$H$7,OR($I$7="",V$1*12+V$2&lt;=$I$7*12+$J$7)),ROUND($D$7*(1+$E$7/100)^(V$1-$G$7),0),0)</f>
        <v/>
      </c>
      <c r="W19" s="2">
        <f>IF(AND(W$1*12+W$2&gt;=$G$7*12+$H$7,OR($I$7="",W$1*12+W$2&lt;=$I$7*12+$J$7)),ROUND($D$7*(1+$E$7/100)^(W$1-$G$7),0),0)</f>
        <v/>
      </c>
      <c r="X19" s="2">
        <f>IF(AND(X$1*12+X$2&gt;=$G$7*12+$H$7,OR($I$7="",X$1*12+X$2&lt;=$I$7*12+$J$7)),ROUND($D$7*(1+$E$7/100)^(X$1-$G$7),0),0)</f>
        <v/>
      </c>
      <c r="Y19" s="2">
        <f>IF(AND(Y$1*12+Y$2&gt;=$G$7*12+$H$7,OR($I$7="",Y$1*12+Y$2&lt;=$I$7*12+$J$7)),ROUND($D$7*(1+$E$7/100)^(Y$1-$G$7),0),0)</f>
        <v/>
      </c>
      <c r="Z19" s="2">
        <f>IF(AND(Z$1*12+Z$2&gt;=$G$7*12+$H$7,OR($I$7="",Z$1*12+Z$2&lt;=$I$7*12+$J$7)),ROUND($D$7*(1+$E$7/100)^(Z$1-$G$7),0),0)</f>
        <v/>
      </c>
      <c r="AA19" s="2">
        <f>IF(AND(AA$1*12+AA$2&gt;=$G$7*12+$H$7,OR($I$7="",AA$1*12+AA$2&lt;=$I$7*12+$J$7)),ROUND($D$7*(1+$E$7/100)^(AA$1-$G$7),0),0)</f>
        <v/>
      </c>
      <c r="AB19" s="2">
        <f>IF(AND(AB$1*12+AB$2&gt;=$G$7*12+$H$7,OR($I$7="",AB$1*12+AB$2&lt;=$I$7*12+$J$7)),ROUND($D$7*(1+$E$7/100)^(AB$1-$G$7),0),0)</f>
        <v/>
      </c>
      <c r="AC19" s="2">
        <f>IF(AND(AC$1*12+AC$2&gt;=$G$7*12+$H$7,OR($I$7="",AC$1*12+AC$2&lt;=$I$7*12+$J$7)),ROUND($D$7*(1+$E$7/100)^(AC$1-$G$7),0),0)</f>
        <v/>
      </c>
      <c r="AD19" s="2">
        <f>IF(AND(AD$1*12+AD$2&gt;=$G$7*12+$H$7,OR($I$7="",AD$1*12+AD$2&lt;=$I$7*12+$J$7)),ROUND($D$7*(1+$E$7/100)^(AD$1-$G$7),0),0)</f>
        <v/>
      </c>
      <c r="AE19" s="2">
        <f>IF(AND(AE$1*12+AE$2&gt;=$G$7*12+$H$7,OR($I$7="",AE$1*12+AE$2&lt;=$I$7*12+$J$7)),ROUND($D$7*(1+$E$7/100)^(AE$1-$G$7),0),0)</f>
        <v/>
      </c>
      <c r="AF19" s="2">
        <f>IF(AND(AF$1*12+AF$2&gt;=$G$7*12+$H$7,OR($I$7="",AF$1*12+AF$2&lt;=$I$7*12+$J$7)),ROUND($D$7*(1+$E$7/100)^(AF$1-$G$7),0),0)</f>
        <v/>
      </c>
      <c r="AG19" s="2">
        <f>IF(AND(AG$1*12+AG$2&gt;=$G$7*12+$H$7,OR($I$7="",AG$1*12+AG$2&lt;=$I$7*12+$J$7)),ROUND($D$7*(1+$E$7/100)^(AG$1-$G$7),0),0)</f>
        <v/>
      </c>
      <c r="AH19" s="2">
        <f>IF(AND(AH$1*12+AH$2&gt;=$G$7*12+$H$7,OR($I$7="",AH$1*12+AH$2&lt;=$I$7*12+$J$7)),ROUND($D$7*(1+$E$7/100)^(AH$1-$G$7),0),0)</f>
        <v/>
      </c>
      <c r="AI19" s="2">
        <f>IF(AND(AI$1*12+AI$2&gt;=$G$7*12+$H$7,OR($I$7="",AI$1*12+AI$2&lt;=$I$7*12+$J$7)),ROUND($D$7*(1+$E$7/100)^(AI$1-$G$7),0),0)</f>
        <v/>
      </c>
      <c r="AJ19" s="2">
        <f>IF(AND(AJ$1*12+AJ$2&gt;=$G$7*12+$H$7,OR($I$7="",AJ$1*12+AJ$2&lt;=$I$7*12+$J$7)),ROUND($D$7*(1+$E$7/100)^(AJ$1-$G$7),0),0)</f>
        <v/>
      </c>
      <c r="AK19" s="2">
        <f>IF(AND(AK$1*12+AK$2&gt;=$G$7*12+$H$7,OR($I$7="",AK$1*12+AK$2&lt;=$I$7*12+$J$7)),ROUND($D$7*(1+$E$7/100)^(AK$1-$G$7),0),0)</f>
        <v/>
      </c>
      <c r="AL19" s="2">
        <f>IF(AND(AL$1*12+AL$2&gt;=$G$7*12+$H$7,OR($I$7="",AL$1*12+AL$2&lt;=$I$7*12+$J$7)),ROUND($D$7*(1+$E$7/100)^(AL$1-$G$7),0),0)</f>
        <v/>
      </c>
      <c r="AM19" s="2">
        <f>IF(AND(AM$1*12+AM$2&gt;=$G$7*12+$H$7,OR($I$7="",AM$1*12+AM$2&lt;=$I$7*12+$J$7)),ROUND($D$7*(1+$E$7/100)^(AM$1-$G$7),0),0)</f>
        <v/>
      </c>
      <c r="AN19" s="2">
        <f>IF(AND(AN$1*12+AN$2&gt;=$G$7*12+$H$7,OR($I$7="",AN$1*12+AN$2&lt;=$I$7*12+$J$7)),ROUND($D$7*(1+$E$7/100)^(AN$1-$G$7),0),0)</f>
        <v/>
      </c>
      <c r="AO19" s="2">
        <f>IF(AND(AO$1*12+AO$2&gt;=$G$7*12+$H$7,OR($I$7="",AO$1*12+AO$2&lt;=$I$7*12+$J$7)),ROUND($D$7*(1+$E$7/100)^(AO$1-$G$7),0),0)</f>
        <v/>
      </c>
      <c r="AP19" s="2">
        <f>IF(AND(AP$1*12+AP$2&gt;=$G$7*12+$H$7,OR($I$7="",AP$1*12+AP$2&lt;=$I$7*12+$J$7)),ROUND($D$7*(1+$E$7/100)^(AP$1-$G$7),0),0)</f>
        <v/>
      </c>
      <c r="AQ19" s="2">
        <f>IF(AND(AQ$1*12+AQ$2&gt;=$G$7*12+$H$7,OR($I$7="",AQ$1*12+AQ$2&lt;=$I$7*12+$J$7)),ROUND($D$7*(1+$E$7/100)^(AQ$1-$G$7),0),0)</f>
        <v/>
      </c>
      <c r="AR19" s="2">
        <f>IF(AND(AR$1*12+AR$2&gt;=$G$7*12+$H$7,OR($I$7="",AR$1*12+AR$2&lt;=$I$7*12+$J$7)),ROUND($D$7*(1+$E$7/100)^(AR$1-$G$7),0),0)</f>
        <v/>
      </c>
      <c r="AS19" s="2">
        <f>IF(AND(AS$1*12+AS$2&gt;=$G$7*12+$H$7,OR($I$7="",AS$1*12+AS$2&lt;=$I$7*12+$J$7)),ROUND($D$7*(1+$E$7/100)^(AS$1-$G$7),0),0)</f>
        <v/>
      </c>
      <c r="AT19" s="2">
        <f>IF(AND(AT$1*12+AT$2&gt;=$G$7*12+$H$7,OR($I$7="",AT$1*12+AT$2&lt;=$I$7*12+$J$7)),ROUND($D$7*(1+$E$7/100)^(AT$1-$G$7),0),0)</f>
        <v/>
      </c>
      <c r="AU19" s="2">
        <f>IF(AND(AU$1*12+AU$2&gt;=$G$7*12+$H$7,OR($I$7="",AU$1*12+AU$2&lt;=$I$7*12+$J$7)),ROUND($D$7*(1+$E$7/100)^(AU$1-$G$7),0),0)</f>
        <v/>
      </c>
      <c r="AV19" s="2">
        <f>IF(AND(AV$1*12+AV$2&gt;=$G$7*12+$H$7,OR($I$7="",AV$1*12+AV$2&lt;=$I$7*12+$J$7)),ROUND($D$7*(1+$E$7/100)^(AV$1-$G$7),0),0)</f>
        <v/>
      </c>
      <c r="AW19" s="2">
        <f>IF(AND(AW$1*12+AW$2&gt;=$G$7*12+$H$7,OR($I$7="",AW$1*12+AW$2&lt;=$I$7*12+$J$7)),ROUND($D$7*(1+$E$7/100)^(AW$1-$G$7),0),0)</f>
        <v/>
      </c>
      <c r="AX19" s="2">
        <f>IF(AND(AX$1*12+AX$2&gt;=$G$7*12+$H$7,OR($I$7="",AX$1*12+AX$2&lt;=$I$7*12+$J$7)),ROUND($D$7*(1+$E$7/100)^(AX$1-$G$7),0),0)</f>
        <v/>
      </c>
      <c r="AY19" s="2">
        <f>IF(AND(AY$1*12+AY$2&gt;=$G$7*12+$H$7,OR($I$7="",AY$1*12+AY$2&lt;=$I$7*12+$J$7)),ROUND($D$7*(1+$E$7/100)^(AY$1-$G$7),0),0)</f>
        <v/>
      </c>
      <c r="AZ19" s="2">
        <f>IF(AND(AZ$1*12+AZ$2&gt;=$G$7*12+$H$7,OR($I$7="",AZ$1*12+AZ$2&lt;=$I$7*12+$J$7)),ROUND($D$7*(1+$E$7/100)^(AZ$1-$G$7),0),0)</f>
        <v/>
      </c>
      <c r="BA19" s="2">
        <f>IF(AND(BA$1*12+BA$2&gt;=$G$7*12+$H$7,OR($I$7="",BA$1*12+BA$2&lt;=$I$7*12+$J$7)),ROUND($D$7*(1+$E$7/100)^(BA$1-$G$7),0),0)</f>
        <v/>
      </c>
      <c r="BB19" s="2">
        <f>IF(AND(BB$1*12+BB$2&gt;=$G$7*12+$H$7,OR($I$7="",BB$1*12+BB$2&lt;=$I$7*12+$J$7)),ROUND($D$7*(1+$E$7/100)^(BB$1-$G$7),0),0)</f>
        <v/>
      </c>
    </row>
    <row r="20">
      <c r="A20" t="inlineStr">
        <is>
          <t>Sharang Parnerkar — Brutto</t>
        </is>
      </c>
      <c r="B20" s="2">
        <f>IF(AND(B$1*12+B$2&gt;=$G$8*12+$H$8,OR($I$8="",B$1*12+B$2&lt;=$I$8*12+$J$8)),ROUND($D$8*(1+$E$8/100)^(B$1-$G$8),0),0)</f>
        <v/>
      </c>
      <c r="C20" s="2">
        <f>IF(AND(C$1*12+C$2&gt;=$G$8*12+$H$8,OR($I$8="",C$1*12+C$2&lt;=$I$8*12+$J$8)),ROUND($D$8*(1+$E$8/100)^(C$1-$G$8),0),0)</f>
        <v/>
      </c>
      <c r="D20" s="2">
        <f>IF(AND(D$1*12+D$2&gt;=$G$8*12+$H$8,OR($I$8="",D$1*12+D$2&lt;=$I$8*12+$J$8)),ROUND($D$8*(1+$E$8/100)^(D$1-$G$8),0),0)</f>
        <v/>
      </c>
      <c r="E20" s="2">
        <f>IF(AND(E$1*12+E$2&gt;=$G$8*12+$H$8,OR($I$8="",E$1*12+E$2&lt;=$I$8*12+$J$8)),ROUND($D$8*(1+$E$8/100)^(E$1-$G$8),0),0)</f>
        <v/>
      </c>
      <c r="F20" s="2">
        <f>IF(AND(F$1*12+F$2&gt;=$G$8*12+$H$8,OR($I$8="",F$1*12+F$2&lt;=$I$8*12+$J$8)),ROUND($D$8*(1+$E$8/100)^(F$1-$G$8),0),0)</f>
        <v/>
      </c>
      <c r="G20" s="2">
        <f>IF(AND(G$1*12+G$2&gt;=$G$8*12+$H$8,OR($I$8="",G$1*12+G$2&lt;=$I$8*12+$J$8)),ROUND($D$8*(1+$E$8/100)^(G$1-$G$8),0),0)</f>
        <v/>
      </c>
      <c r="H20" s="2">
        <f>IF(AND(H$1*12+H$2&gt;=$G$8*12+$H$8,OR($I$8="",H$1*12+H$2&lt;=$I$8*12+$J$8)),ROUND($D$8*(1+$E$8/100)^(H$1-$G$8),0),0)</f>
        <v/>
      </c>
      <c r="I20" s="2">
        <f>IF(AND(I$1*12+I$2&gt;=$G$8*12+$H$8,OR($I$8="",I$1*12+I$2&lt;=$I$8*12+$J$8)),ROUND($D$8*(1+$E$8/100)^(I$1-$G$8),0),0)</f>
        <v/>
      </c>
      <c r="J20" s="2">
        <f>IF(AND(J$1*12+J$2&gt;=$G$8*12+$H$8,OR($I$8="",J$1*12+J$2&lt;=$I$8*12+$J$8)),ROUND($D$8*(1+$E$8/100)^(J$1-$G$8),0),0)</f>
        <v/>
      </c>
      <c r="K20" s="2">
        <f>IF(AND(K$1*12+K$2&gt;=$G$8*12+$H$8,OR($I$8="",K$1*12+K$2&lt;=$I$8*12+$J$8)),ROUND($D$8*(1+$E$8/100)^(K$1-$G$8),0),0)</f>
        <v/>
      </c>
      <c r="L20" s="2">
        <f>IF(AND(L$1*12+L$2&gt;=$G$8*12+$H$8,OR($I$8="",L$1*12+L$2&lt;=$I$8*12+$J$8)),ROUND($D$8*(1+$E$8/100)^(L$1-$G$8),0),0)</f>
        <v/>
      </c>
      <c r="M20" s="2">
        <f>IF(AND(M$1*12+M$2&gt;=$G$8*12+$H$8,OR($I$8="",M$1*12+M$2&lt;=$I$8*12+$J$8)),ROUND($D$8*(1+$E$8/100)^(M$1-$G$8),0),0)</f>
        <v/>
      </c>
      <c r="N20" s="2">
        <f>IF(AND(N$1*12+N$2&gt;=$G$8*12+$H$8,OR($I$8="",N$1*12+N$2&lt;=$I$8*12+$J$8)),ROUND($D$8*(1+$E$8/100)^(N$1-$G$8),0),0)</f>
        <v/>
      </c>
      <c r="O20" s="2">
        <f>IF(AND(O$1*12+O$2&gt;=$G$8*12+$H$8,OR($I$8="",O$1*12+O$2&lt;=$I$8*12+$J$8)),ROUND($D$8*(1+$E$8/100)^(O$1-$G$8),0),0)</f>
        <v/>
      </c>
      <c r="P20" s="2">
        <f>IF(AND(P$1*12+P$2&gt;=$G$8*12+$H$8,OR($I$8="",P$1*12+P$2&lt;=$I$8*12+$J$8)),ROUND($D$8*(1+$E$8/100)^(P$1-$G$8),0),0)</f>
        <v/>
      </c>
      <c r="Q20" s="2">
        <f>IF(AND(Q$1*12+Q$2&gt;=$G$8*12+$H$8,OR($I$8="",Q$1*12+Q$2&lt;=$I$8*12+$J$8)),ROUND($D$8*(1+$E$8/100)^(Q$1-$G$8),0),0)</f>
        <v/>
      </c>
      <c r="R20" s="2">
        <f>IF(AND(R$1*12+R$2&gt;=$G$8*12+$H$8,OR($I$8="",R$1*12+R$2&lt;=$I$8*12+$J$8)),ROUND($D$8*(1+$E$8/100)^(R$1-$G$8),0),0)</f>
        <v/>
      </c>
      <c r="S20" s="2">
        <f>IF(AND(S$1*12+S$2&gt;=$G$8*12+$H$8,OR($I$8="",S$1*12+S$2&lt;=$I$8*12+$J$8)),ROUND($D$8*(1+$E$8/100)^(S$1-$G$8),0),0)</f>
        <v/>
      </c>
      <c r="T20" s="2">
        <f>IF(AND(T$1*12+T$2&gt;=$G$8*12+$H$8,OR($I$8="",T$1*12+T$2&lt;=$I$8*12+$J$8)),ROUND($D$8*(1+$E$8/100)^(T$1-$G$8),0),0)</f>
        <v/>
      </c>
      <c r="U20" s="2">
        <f>IF(AND(U$1*12+U$2&gt;=$G$8*12+$H$8,OR($I$8="",U$1*12+U$2&lt;=$I$8*12+$J$8)),ROUND($D$8*(1+$E$8/100)^(U$1-$G$8),0),0)</f>
        <v/>
      </c>
      <c r="V20" s="2">
        <f>IF(AND(V$1*12+V$2&gt;=$G$8*12+$H$8,OR($I$8="",V$1*12+V$2&lt;=$I$8*12+$J$8)),ROUND($D$8*(1+$E$8/100)^(V$1-$G$8),0),0)</f>
        <v/>
      </c>
      <c r="W20" s="2">
        <f>IF(AND(W$1*12+W$2&gt;=$G$8*12+$H$8,OR($I$8="",W$1*12+W$2&lt;=$I$8*12+$J$8)),ROUND($D$8*(1+$E$8/100)^(W$1-$G$8),0),0)</f>
        <v/>
      </c>
      <c r="X20" s="2">
        <f>IF(AND(X$1*12+X$2&gt;=$G$8*12+$H$8,OR($I$8="",X$1*12+X$2&lt;=$I$8*12+$J$8)),ROUND($D$8*(1+$E$8/100)^(X$1-$G$8),0),0)</f>
        <v/>
      </c>
      <c r="Y20" s="2">
        <f>IF(AND(Y$1*12+Y$2&gt;=$G$8*12+$H$8,OR($I$8="",Y$1*12+Y$2&lt;=$I$8*12+$J$8)),ROUND($D$8*(1+$E$8/100)^(Y$1-$G$8),0),0)</f>
        <v/>
      </c>
      <c r="Z20" s="2">
        <f>IF(AND(Z$1*12+Z$2&gt;=$G$8*12+$H$8,OR($I$8="",Z$1*12+Z$2&lt;=$I$8*12+$J$8)),ROUND($D$8*(1+$E$8/100)^(Z$1-$G$8),0),0)</f>
        <v/>
      </c>
      <c r="AA20" s="2">
        <f>IF(AND(AA$1*12+AA$2&gt;=$G$8*12+$H$8,OR($I$8="",AA$1*12+AA$2&lt;=$I$8*12+$J$8)),ROUND($D$8*(1+$E$8/100)^(AA$1-$G$8),0),0)</f>
        <v/>
      </c>
      <c r="AB20" s="2">
        <f>IF(AND(AB$1*12+AB$2&gt;=$G$8*12+$H$8,OR($I$8="",AB$1*12+AB$2&lt;=$I$8*12+$J$8)),ROUND($D$8*(1+$E$8/100)^(AB$1-$G$8),0),0)</f>
        <v/>
      </c>
      <c r="AC20" s="2">
        <f>IF(AND(AC$1*12+AC$2&gt;=$G$8*12+$H$8,OR($I$8="",AC$1*12+AC$2&lt;=$I$8*12+$J$8)),ROUND($D$8*(1+$E$8/100)^(AC$1-$G$8),0),0)</f>
        <v/>
      </c>
      <c r="AD20" s="2">
        <f>IF(AND(AD$1*12+AD$2&gt;=$G$8*12+$H$8,OR($I$8="",AD$1*12+AD$2&lt;=$I$8*12+$J$8)),ROUND($D$8*(1+$E$8/100)^(AD$1-$G$8),0),0)</f>
        <v/>
      </c>
      <c r="AE20" s="2">
        <f>IF(AND(AE$1*12+AE$2&gt;=$G$8*12+$H$8,OR($I$8="",AE$1*12+AE$2&lt;=$I$8*12+$J$8)),ROUND($D$8*(1+$E$8/100)^(AE$1-$G$8),0),0)</f>
        <v/>
      </c>
      <c r="AF20" s="2">
        <f>IF(AND(AF$1*12+AF$2&gt;=$G$8*12+$H$8,OR($I$8="",AF$1*12+AF$2&lt;=$I$8*12+$J$8)),ROUND($D$8*(1+$E$8/100)^(AF$1-$G$8),0),0)</f>
        <v/>
      </c>
      <c r="AG20" s="2">
        <f>IF(AND(AG$1*12+AG$2&gt;=$G$8*12+$H$8,OR($I$8="",AG$1*12+AG$2&lt;=$I$8*12+$J$8)),ROUND($D$8*(1+$E$8/100)^(AG$1-$G$8),0),0)</f>
        <v/>
      </c>
      <c r="AH20" s="2">
        <f>IF(AND(AH$1*12+AH$2&gt;=$G$8*12+$H$8,OR($I$8="",AH$1*12+AH$2&lt;=$I$8*12+$J$8)),ROUND($D$8*(1+$E$8/100)^(AH$1-$G$8),0),0)</f>
        <v/>
      </c>
      <c r="AI20" s="2">
        <f>IF(AND(AI$1*12+AI$2&gt;=$G$8*12+$H$8,OR($I$8="",AI$1*12+AI$2&lt;=$I$8*12+$J$8)),ROUND($D$8*(1+$E$8/100)^(AI$1-$G$8),0),0)</f>
        <v/>
      </c>
      <c r="AJ20" s="2">
        <f>IF(AND(AJ$1*12+AJ$2&gt;=$G$8*12+$H$8,OR($I$8="",AJ$1*12+AJ$2&lt;=$I$8*12+$J$8)),ROUND($D$8*(1+$E$8/100)^(AJ$1-$G$8),0),0)</f>
        <v/>
      </c>
      <c r="AK20" s="2">
        <f>IF(AND(AK$1*12+AK$2&gt;=$G$8*12+$H$8,OR($I$8="",AK$1*12+AK$2&lt;=$I$8*12+$J$8)),ROUND($D$8*(1+$E$8/100)^(AK$1-$G$8),0),0)</f>
        <v/>
      </c>
      <c r="AL20" s="2">
        <f>IF(AND(AL$1*12+AL$2&gt;=$G$8*12+$H$8,OR($I$8="",AL$1*12+AL$2&lt;=$I$8*12+$J$8)),ROUND($D$8*(1+$E$8/100)^(AL$1-$G$8),0),0)</f>
        <v/>
      </c>
      <c r="AM20" s="2">
        <f>IF(AND(AM$1*12+AM$2&gt;=$G$8*12+$H$8,OR($I$8="",AM$1*12+AM$2&lt;=$I$8*12+$J$8)),ROUND($D$8*(1+$E$8/100)^(AM$1-$G$8),0),0)</f>
        <v/>
      </c>
      <c r="AN20" s="2">
        <f>IF(AND(AN$1*12+AN$2&gt;=$G$8*12+$H$8,OR($I$8="",AN$1*12+AN$2&lt;=$I$8*12+$J$8)),ROUND($D$8*(1+$E$8/100)^(AN$1-$G$8),0),0)</f>
        <v/>
      </c>
      <c r="AO20" s="2">
        <f>IF(AND(AO$1*12+AO$2&gt;=$G$8*12+$H$8,OR($I$8="",AO$1*12+AO$2&lt;=$I$8*12+$J$8)),ROUND($D$8*(1+$E$8/100)^(AO$1-$G$8),0),0)</f>
        <v/>
      </c>
      <c r="AP20" s="2">
        <f>IF(AND(AP$1*12+AP$2&gt;=$G$8*12+$H$8,OR($I$8="",AP$1*12+AP$2&lt;=$I$8*12+$J$8)),ROUND($D$8*(1+$E$8/100)^(AP$1-$G$8),0),0)</f>
        <v/>
      </c>
      <c r="AQ20" s="2">
        <f>IF(AND(AQ$1*12+AQ$2&gt;=$G$8*12+$H$8,OR($I$8="",AQ$1*12+AQ$2&lt;=$I$8*12+$J$8)),ROUND($D$8*(1+$E$8/100)^(AQ$1-$G$8),0),0)</f>
        <v/>
      </c>
      <c r="AR20" s="2">
        <f>IF(AND(AR$1*12+AR$2&gt;=$G$8*12+$H$8,OR($I$8="",AR$1*12+AR$2&lt;=$I$8*12+$J$8)),ROUND($D$8*(1+$E$8/100)^(AR$1-$G$8),0),0)</f>
        <v/>
      </c>
      <c r="AS20" s="2">
        <f>IF(AND(AS$1*12+AS$2&gt;=$G$8*12+$H$8,OR($I$8="",AS$1*12+AS$2&lt;=$I$8*12+$J$8)),ROUND($D$8*(1+$E$8/100)^(AS$1-$G$8),0),0)</f>
        <v/>
      </c>
      <c r="AT20" s="2">
        <f>IF(AND(AT$1*12+AT$2&gt;=$G$8*12+$H$8,OR($I$8="",AT$1*12+AT$2&lt;=$I$8*12+$J$8)),ROUND($D$8*(1+$E$8/100)^(AT$1-$G$8),0),0)</f>
        <v/>
      </c>
      <c r="AU20" s="2">
        <f>IF(AND(AU$1*12+AU$2&gt;=$G$8*12+$H$8,OR($I$8="",AU$1*12+AU$2&lt;=$I$8*12+$J$8)),ROUND($D$8*(1+$E$8/100)^(AU$1-$G$8),0),0)</f>
        <v/>
      </c>
      <c r="AV20" s="2">
        <f>IF(AND(AV$1*12+AV$2&gt;=$G$8*12+$H$8,OR($I$8="",AV$1*12+AV$2&lt;=$I$8*12+$J$8)),ROUND($D$8*(1+$E$8/100)^(AV$1-$G$8),0),0)</f>
        <v/>
      </c>
      <c r="AW20" s="2">
        <f>IF(AND(AW$1*12+AW$2&gt;=$G$8*12+$H$8,OR($I$8="",AW$1*12+AW$2&lt;=$I$8*12+$J$8)),ROUND($D$8*(1+$E$8/100)^(AW$1-$G$8),0),0)</f>
        <v/>
      </c>
      <c r="AX20" s="2">
        <f>IF(AND(AX$1*12+AX$2&gt;=$G$8*12+$H$8,OR($I$8="",AX$1*12+AX$2&lt;=$I$8*12+$J$8)),ROUND($D$8*(1+$E$8/100)^(AX$1-$G$8),0),0)</f>
        <v/>
      </c>
      <c r="AY20" s="2">
        <f>IF(AND(AY$1*12+AY$2&gt;=$G$8*12+$H$8,OR($I$8="",AY$1*12+AY$2&lt;=$I$8*12+$J$8)),ROUND($D$8*(1+$E$8/100)^(AY$1-$G$8),0),0)</f>
        <v/>
      </c>
      <c r="AZ20" s="2">
        <f>IF(AND(AZ$1*12+AZ$2&gt;=$G$8*12+$H$8,OR($I$8="",AZ$1*12+AZ$2&lt;=$I$8*12+$J$8)),ROUND($D$8*(1+$E$8/100)^(AZ$1-$G$8),0),0)</f>
        <v/>
      </c>
      <c r="BA20" s="2">
        <f>IF(AND(BA$1*12+BA$2&gt;=$G$8*12+$H$8,OR($I$8="",BA$1*12+BA$2&lt;=$I$8*12+$J$8)),ROUND($D$8*(1+$E$8/100)^(BA$1-$G$8),0),0)</f>
        <v/>
      </c>
      <c r="BB20" s="2">
        <f>IF(AND(BB$1*12+BB$2&gt;=$G$8*12+$H$8,OR($I$8="",BB$1*12+BB$2&lt;=$I$8*12+$J$8)),ROUND($D$8*(1+$E$8/100)^(BB$1-$G$8),0),0)</f>
        <v/>
      </c>
    </row>
    <row r="21">
      <c r="A21" t="inlineStr">
        <is>
          <t>Pos 3 — Brutto</t>
        </is>
      </c>
      <c r="B21" s="2">
        <f>IF(AND(B$1*12+B$2&gt;=$G$9*12+$H$9,OR($I$9="",B$1*12+B$2&lt;=$I$9*12+$J$9)),ROUND($D$9*(1+$E$9/100)^(B$1-$G$9),0),0)</f>
        <v/>
      </c>
      <c r="C21" s="2">
        <f>IF(AND(C$1*12+C$2&gt;=$G$9*12+$H$9,OR($I$9="",C$1*12+C$2&lt;=$I$9*12+$J$9)),ROUND($D$9*(1+$E$9/100)^(C$1-$G$9),0),0)</f>
        <v/>
      </c>
      <c r="D21" s="2">
        <f>IF(AND(D$1*12+D$2&gt;=$G$9*12+$H$9,OR($I$9="",D$1*12+D$2&lt;=$I$9*12+$J$9)),ROUND($D$9*(1+$E$9/100)^(D$1-$G$9),0),0)</f>
        <v/>
      </c>
      <c r="E21" s="2">
        <f>IF(AND(E$1*12+E$2&gt;=$G$9*12+$H$9,OR($I$9="",E$1*12+E$2&lt;=$I$9*12+$J$9)),ROUND($D$9*(1+$E$9/100)^(E$1-$G$9),0),0)</f>
        <v/>
      </c>
      <c r="F21" s="2">
        <f>IF(AND(F$1*12+F$2&gt;=$G$9*12+$H$9,OR($I$9="",F$1*12+F$2&lt;=$I$9*12+$J$9)),ROUND($D$9*(1+$E$9/100)^(F$1-$G$9),0),0)</f>
        <v/>
      </c>
      <c r="G21" s="2">
        <f>IF(AND(G$1*12+G$2&gt;=$G$9*12+$H$9,OR($I$9="",G$1*12+G$2&lt;=$I$9*12+$J$9)),ROUND($D$9*(1+$E$9/100)^(G$1-$G$9),0),0)</f>
        <v/>
      </c>
      <c r="H21" s="2">
        <f>IF(AND(H$1*12+H$2&gt;=$G$9*12+$H$9,OR($I$9="",H$1*12+H$2&lt;=$I$9*12+$J$9)),ROUND($D$9*(1+$E$9/100)^(H$1-$G$9),0),0)</f>
        <v/>
      </c>
      <c r="I21" s="2">
        <f>IF(AND(I$1*12+I$2&gt;=$G$9*12+$H$9,OR($I$9="",I$1*12+I$2&lt;=$I$9*12+$J$9)),ROUND($D$9*(1+$E$9/100)^(I$1-$G$9),0),0)</f>
        <v/>
      </c>
      <c r="J21" s="2">
        <f>IF(AND(J$1*12+J$2&gt;=$G$9*12+$H$9,OR($I$9="",J$1*12+J$2&lt;=$I$9*12+$J$9)),ROUND($D$9*(1+$E$9/100)^(J$1-$G$9),0),0)</f>
        <v/>
      </c>
      <c r="K21" s="2">
        <f>IF(AND(K$1*12+K$2&gt;=$G$9*12+$H$9,OR($I$9="",K$1*12+K$2&lt;=$I$9*12+$J$9)),ROUND($D$9*(1+$E$9/100)^(K$1-$G$9),0),0)</f>
        <v/>
      </c>
      <c r="L21" s="2">
        <f>IF(AND(L$1*12+L$2&gt;=$G$9*12+$H$9,OR($I$9="",L$1*12+L$2&lt;=$I$9*12+$J$9)),ROUND($D$9*(1+$E$9/100)^(L$1-$G$9),0),0)</f>
        <v/>
      </c>
      <c r="M21" s="2">
        <f>IF(AND(M$1*12+M$2&gt;=$G$9*12+$H$9,OR($I$9="",M$1*12+M$2&lt;=$I$9*12+$J$9)),ROUND($D$9*(1+$E$9/100)^(M$1-$G$9),0),0)</f>
        <v/>
      </c>
      <c r="N21" s="2">
        <f>IF(AND(N$1*12+N$2&gt;=$G$9*12+$H$9,OR($I$9="",N$1*12+N$2&lt;=$I$9*12+$J$9)),ROUND($D$9*(1+$E$9/100)^(N$1-$G$9),0),0)</f>
        <v/>
      </c>
      <c r="O21" s="2">
        <f>IF(AND(O$1*12+O$2&gt;=$G$9*12+$H$9,OR($I$9="",O$1*12+O$2&lt;=$I$9*12+$J$9)),ROUND($D$9*(1+$E$9/100)^(O$1-$G$9),0),0)</f>
        <v/>
      </c>
      <c r="P21" s="2">
        <f>IF(AND(P$1*12+P$2&gt;=$G$9*12+$H$9,OR($I$9="",P$1*12+P$2&lt;=$I$9*12+$J$9)),ROUND($D$9*(1+$E$9/100)^(P$1-$G$9),0),0)</f>
        <v/>
      </c>
      <c r="Q21" s="2">
        <f>IF(AND(Q$1*12+Q$2&gt;=$G$9*12+$H$9,OR($I$9="",Q$1*12+Q$2&lt;=$I$9*12+$J$9)),ROUND($D$9*(1+$E$9/100)^(Q$1-$G$9),0),0)</f>
        <v/>
      </c>
      <c r="R21" s="2">
        <f>IF(AND(R$1*12+R$2&gt;=$G$9*12+$H$9,OR($I$9="",R$1*12+R$2&lt;=$I$9*12+$J$9)),ROUND($D$9*(1+$E$9/100)^(R$1-$G$9),0),0)</f>
        <v/>
      </c>
      <c r="S21" s="2">
        <f>IF(AND(S$1*12+S$2&gt;=$G$9*12+$H$9,OR($I$9="",S$1*12+S$2&lt;=$I$9*12+$J$9)),ROUND($D$9*(1+$E$9/100)^(S$1-$G$9),0),0)</f>
        <v/>
      </c>
      <c r="T21" s="2">
        <f>IF(AND(T$1*12+T$2&gt;=$G$9*12+$H$9,OR($I$9="",T$1*12+T$2&lt;=$I$9*12+$J$9)),ROUND($D$9*(1+$E$9/100)^(T$1-$G$9),0),0)</f>
        <v/>
      </c>
      <c r="U21" s="2">
        <f>IF(AND(U$1*12+U$2&gt;=$G$9*12+$H$9,OR($I$9="",U$1*12+U$2&lt;=$I$9*12+$J$9)),ROUND($D$9*(1+$E$9/100)^(U$1-$G$9),0),0)</f>
        <v/>
      </c>
      <c r="V21" s="2">
        <f>IF(AND(V$1*12+V$2&gt;=$G$9*12+$H$9,OR($I$9="",V$1*12+V$2&lt;=$I$9*12+$J$9)),ROUND($D$9*(1+$E$9/100)^(V$1-$G$9),0),0)</f>
        <v/>
      </c>
      <c r="W21" s="2">
        <f>IF(AND(W$1*12+W$2&gt;=$G$9*12+$H$9,OR($I$9="",W$1*12+W$2&lt;=$I$9*12+$J$9)),ROUND($D$9*(1+$E$9/100)^(W$1-$G$9),0),0)</f>
        <v/>
      </c>
      <c r="X21" s="2">
        <f>IF(AND(X$1*12+X$2&gt;=$G$9*12+$H$9,OR($I$9="",X$1*12+X$2&lt;=$I$9*12+$J$9)),ROUND($D$9*(1+$E$9/100)^(X$1-$G$9),0),0)</f>
        <v/>
      </c>
      <c r="Y21" s="2">
        <f>IF(AND(Y$1*12+Y$2&gt;=$G$9*12+$H$9,OR($I$9="",Y$1*12+Y$2&lt;=$I$9*12+$J$9)),ROUND($D$9*(1+$E$9/100)^(Y$1-$G$9),0),0)</f>
        <v/>
      </c>
      <c r="Z21" s="2">
        <f>IF(AND(Z$1*12+Z$2&gt;=$G$9*12+$H$9,OR($I$9="",Z$1*12+Z$2&lt;=$I$9*12+$J$9)),ROUND($D$9*(1+$E$9/100)^(Z$1-$G$9),0),0)</f>
        <v/>
      </c>
      <c r="AA21" s="2">
        <f>IF(AND(AA$1*12+AA$2&gt;=$G$9*12+$H$9,OR($I$9="",AA$1*12+AA$2&lt;=$I$9*12+$J$9)),ROUND($D$9*(1+$E$9/100)^(AA$1-$G$9),0),0)</f>
        <v/>
      </c>
      <c r="AB21" s="2">
        <f>IF(AND(AB$1*12+AB$2&gt;=$G$9*12+$H$9,OR($I$9="",AB$1*12+AB$2&lt;=$I$9*12+$J$9)),ROUND($D$9*(1+$E$9/100)^(AB$1-$G$9),0),0)</f>
        <v/>
      </c>
      <c r="AC21" s="2">
        <f>IF(AND(AC$1*12+AC$2&gt;=$G$9*12+$H$9,OR($I$9="",AC$1*12+AC$2&lt;=$I$9*12+$J$9)),ROUND($D$9*(1+$E$9/100)^(AC$1-$G$9),0),0)</f>
        <v/>
      </c>
      <c r="AD21" s="2">
        <f>IF(AND(AD$1*12+AD$2&gt;=$G$9*12+$H$9,OR($I$9="",AD$1*12+AD$2&lt;=$I$9*12+$J$9)),ROUND($D$9*(1+$E$9/100)^(AD$1-$G$9),0),0)</f>
        <v/>
      </c>
      <c r="AE21" s="2">
        <f>IF(AND(AE$1*12+AE$2&gt;=$G$9*12+$H$9,OR($I$9="",AE$1*12+AE$2&lt;=$I$9*12+$J$9)),ROUND($D$9*(1+$E$9/100)^(AE$1-$G$9),0),0)</f>
        <v/>
      </c>
      <c r="AF21" s="2">
        <f>IF(AND(AF$1*12+AF$2&gt;=$G$9*12+$H$9,OR($I$9="",AF$1*12+AF$2&lt;=$I$9*12+$J$9)),ROUND($D$9*(1+$E$9/100)^(AF$1-$G$9),0),0)</f>
        <v/>
      </c>
      <c r="AG21" s="2">
        <f>IF(AND(AG$1*12+AG$2&gt;=$G$9*12+$H$9,OR($I$9="",AG$1*12+AG$2&lt;=$I$9*12+$J$9)),ROUND($D$9*(1+$E$9/100)^(AG$1-$G$9),0),0)</f>
        <v/>
      </c>
      <c r="AH21" s="2">
        <f>IF(AND(AH$1*12+AH$2&gt;=$G$9*12+$H$9,OR($I$9="",AH$1*12+AH$2&lt;=$I$9*12+$J$9)),ROUND($D$9*(1+$E$9/100)^(AH$1-$G$9),0),0)</f>
        <v/>
      </c>
      <c r="AI21" s="2">
        <f>IF(AND(AI$1*12+AI$2&gt;=$G$9*12+$H$9,OR($I$9="",AI$1*12+AI$2&lt;=$I$9*12+$J$9)),ROUND($D$9*(1+$E$9/100)^(AI$1-$G$9),0),0)</f>
        <v/>
      </c>
      <c r="AJ21" s="2">
        <f>IF(AND(AJ$1*12+AJ$2&gt;=$G$9*12+$H$9,OR($I$9="",AJ$1*12+AJ$2&lt;=$I$9*12+$J$9)),ROUND($D$9*(1+$E$9/100)^(AJ$1-$G$9),0),0)</f>
        <v/>
      </c>
      <c r="AK21" s="2">
        <f>IF(AND(AK$1*12+AK$2&gt;=$G$9*12+$H$9,OR($I$9="",AK$1*12+AK$2&lt;=$I$9*12+$J$9)),ROUND($D$9*(1+$E$9/100)^(AK$1-$G$9),0),0)</f>
        <v/>
      </c>
      <c r="AL21" s="2">
        <f>IF(AND(AL$1*12+AL$2&gt;=$G$9*12+$H$9,OR($I$9="",AL$1*12+AL$2&lt;=$I$9*12+$J$9)),ROUND($D$9*(1+$E$9/100)^(AL$1-$G$9),0),0)</f>
        <v/>
      </c>
      <c r="AM21" s="2">
        <f>IF(AND(AM$1*12+AM$2&gt;=$G$9*12+$H$9,OR($I$9="",AM$1*12+AM$2&lt;=$I$9*12+$J$9)),ROUND($D$9*(1+$E$9/100)^(AM$1-$G$9),0),0)</f>
        <v/>
      </c>
      <c r="AN21" s="2">
        <f>IF(AND(AN$1*12+AN$2&gt;=$G$9*12+$H$9,OR($I$9="",AN$1*12+AN$2&lt;=$I$9*12+$J$9)),ROUND($D$9*(1+$E$9/100)^(AN$1-$G$9),0),0)</f>
        <v/>
      </c>
      <c r="AO21" s="2">
        <f>IF(AND(AO$1*12+AO$2&gt;=$G$9*12+$H$9,OR($I$9="",AO$1*12+AO$2&lt;=$I$9*12+$J$9)),ROUND($D$9*(1+$E$9/100)^(AO$1-$G$9),0),0)</f>
        <v/>
      </c>
      <c r="AP21" s="2">
        <f>IF(AND(AP$1*12+AP$2&gt;=$G$9*12+$H$9,OR($I$9="",AP$1*12+AP$2&lt;=$I$9*12+$J$9)),ROUND($D$9*(1+$E$9/100)^(AP$1-$G$9),0),0)</f>
        <v/>
      </c>
      <c r="AQ21" s="2">
        <f>IF(AND(AQ$1*12+AQ$2&gt;=$G$9*12+$H$9,OR($I$9="",AQ$1*12+AQ$2&lt;=$I$9*12+$J$9)),ROUND($D$9*(1+$E$9/100)^(AQ$1-$G$9),0),0)</f>
        <v/>
      </c>
      <c r="AR21" s="2">
        <f>IF(AND(AR$1*12+AR$2&gt;=$G$9*12+$H$9,OR($I$9="",AR$1*12+AR$2&lt;=$I$9*12+$J$9)),ROUND($D$9*(1+$E$9/100)^(AR$1-$G$9),0),0)</f>
        <v/>
      </c>
      <c r="AS21" s="2">
        <f>IF(AND(AS$1*12+AS$2&gt;=$G$9*12+$H$9,OR($I$9="",AS$1*12+AS$2&lt;=$I$9*12+$J$9)),ROUND($D$9*(1+$E$9/100)^(AS$1-$G$9),0),0)</f>
        <v/>
      </c>
      <c r="AT21" s="2">
        <f>IF(AND(AT$1*12+AT$2&gt;=$G$9*12+$H$9,OR($I$9="",AT$1*12+AT$2&lt;=$I$9*12+$J$9)),ROUND($D$9*(1+$E$9/100)^(AT$1-$G$9),0),0)</f>
        <v/>
      </c>
      <c r="AU21" s="2">
        <f>IF(AND(AU$1*12+AU$2&gt;=$G$9*12+$H$9,OR($I$9="",AU$1*12+AU$2&lt;=$I$9*12+$J$9)),ROUND($D$9*(1+$E$9/100)^(AU$1-$G$9),0),0)</f>
        <v/>
      </c>
      <c r="AV21" s="2">
        <f>IF(AND(AV$1*12+AV$2&gt;=$G$9*12+$H$9,OR($I$9="",AV$1*12+AV$2&lt;=$I$9*12+$J$9)),ROUND($D$9*(1+$E$9/100)^(AV$1-$G$9),0),0)</f>
        <v/>
      </c>
      <c r="AW21" s="2">
        <f>IF(AND(AW$1*12+AW$2&gt;=$G$9*12+$H$9,OR($I$9="",AW$1*12+AW$2&lt;=$I$9*12+$J$9)),ROUND($D$9*(1+$E$9/100)^(AW$1-$G$9),0),0)</f>
        <v/>
      </c>
      <c r="AX21" s="2">
        <f>IF(AND(AX$1*12+AX$2&gt;=$G$9*12+$H$9,OR($I$9="",AX$1*12+AX$2&lt;=$I$9*12+$J$9)),ROUND($D$9*(1+$E$9/100)^(AX$1-$G$9),0),0)</f>
        <v/>
      </c>
      <c r="AY21" s="2">
        <f>IF(AND(AY$1*12+AY$2&gt;=$G$9*12+$H$9,OR($I$9="",AY$1*12+AY$2&lt;=$I$9*12+$J$9)),ROUND($D$9*(1+$E$9/100)^(AY$1-$G$9),0),0)</f>
        <v/>
      </c>
      <c r="AZ21" s="2">
        <f>IF(AND(AZ$1*12+AZ$2&gt;=$G$9*12+$H$9,OR($I$9="",AZ$1*12+AZ$2&lt;=$I$9*12+$J$9)),ROUND($D$9*(1+$E$9/100)^(AZ$1-$G$9),0),0)</f>
        <v/>
      </c>
      <c r="BA21" s="2">
        <f>IF(AND(BA$1*12+BA$2&gt;=$G$9*12+$H$9,OR($I$9="",BA$1*12+BA$2&lt;=$I$9*12+$J$9)),ROUND($D$9*(1+$E$9/100)^(BA$1-$G$9),0),0)</f>
        <v/>
      </c>
      <c r="BB21" s="2">
        <f>IF(AND(BB$1*12+BB$2&gt;=$G$9*12+$H$9,OR($I$9="",BB$1*12+BB$2&lt;=$I$9*12+$J$9)),ROUND($D$9*(1+$E$9/100)^(BB$1-$G$9),0),0)</f>
        <v/>
      </c>
    </row>
    <row r="22">
      <c r="A22" t="inlineStr">
        <is>
          <t>Pos 4 — Brutto</t>
        </is>
      </c>
      <c r="B22" s="2">
        <f>IF(AND(B$1*12+B$2&gt;=$G$10*12+$H$10,OR($I$10="",B$1*12+B$2&lt;=$I$10*12+$J$10)),ROUND($D$10*(1+$E$10/100)^(B$1-$G$10),0),0)</f>
        <v/>
      </c>
      <c r="C22" s="2">
        <f>IF(AND(C$1*12+C$2&gt;=$G$10*12+$H$10,OR($I$10="",C$1*12+C$2&lt;=$I$10*12+$J$10)),ROUND($D$10*(1+$E$10/100)^(C$1-$G$10),0),0)</f>
        <v/>
      </c>
      <c r="D22" s="2">
        <f>IF(AND(D$1*12+D$2&gt;=$G$10*12+$H$10,OR($I$10="",D$1*12+D$2&lt;=$I$10*12+$J$10)),ROUND($D$10*(1+$E$10/100)^(D$1-$G$10),0),0)</f>
        <v/>
      </c>
      <c r="E22" s="2">
        <f>IF(AND(E$1*12+E$2&gt;=$G$10*12+$H$10,OR($I$10="",E$1*12+E$2&lt;=$I$10*12+$J$10)),ROUND($D$10*(1+$E$10/100)^(E$1-$G$10),0),0)</f>
        <v/>
      </c>
      <c r="F22" s="2">
        <f>IF(AND(F$1*12+F$2&gt;=$G$10*12+$H$10,OR($I$10="",F$1*12+F$2&lt;=$I$10*12+$J$10)),ROUND($D$10*(1+$E$10/100)^(F$1-$G$10),0),0)</f>
        <v/>
      </c>
      <c r="G22" s="2">
        <f>IF(AND(G$1*12+G$2&gt;=$G$10*12+$H$10,OR($I$10="",G$1*12+G$2&lt;=$I$10*12+$J$10)),ROUND($D$10*(1+$E$10/100)^(G$1-$G$10),0),0)</f>
        <v/>
      </c>
      <c r="H22" s="2">
        <f>IF(AND(H$1*12+H$2&gt;=$G$10*12+$H$10,OR($I$10="",H$1*12+H$2&lt;=$I$10*12+$J$10)),ROUND($D$10*(1+$E$10/100)^(H$1-$G$10),0),0)</f>
        <v/>
      </c>
      <c r="I22" s="2">
        <f>IF(AND(I$1*12+I$2&gt;=$G$10*12+$H$10,OR($I$10="",I$1*12+I$2&lt;=$I$10*12+$J$10)),ROUND($D$10*(1+$E$10/100)^(I$1-$G$10),0),0)</f>
        <v/>
      </c>
      <c r="J22" s="2">
        <f>IF(AND(J$1*12+J$2&gt;=$G$10*12+$H$10,OR($I$10="",J$1*12+J$2&lt;=$I$10*12+$J$10)),ROUND($D$10*(1+$E$10/100)^(J$1-$G$10),0),0)</f>
        <v/>
      </c>
      <c r="K22" s="2">
        <f>IF(AND(K$1*12+K$2&gt;=$G$10*12+$H$10,OR($I$10="",K$1*12+K$2&lt;=$I$10*12+$J$10)),ROUND($D$10*(1+$E$10/100)^(K$1-$G$10),0),0)</f>
        <v/>
      </c>
      <c r="L22" s="2">
        <f>IF(AND(L$1*12+L$2&gt;=$G$10*12+$H$10,OR($I$10="",L$1*12+L$2&lt;=$I$10*12+$J$10)),ROUND($D$10*(1+$E$10/100)^(L$1-$G$10),0),0)</f>
        <v/>
      </c>
      <c r="M22" s="2">
        <f>IF(AND(M$1*12+M$2&gt;=$G$10*12+$H$10,OR($I$10="",M$1*12+M$2&lt;=$I$10*12+$J$10)),ROUND($D$10*(1+$E$10/100)^(M$1-$G$10),0),0)</f>
        <v/>
      </c>
      <c r="N22" s="2">
        <f>IF(AND(N$1*12+N$2&gt;=$G$10*12+$H$10,OR($I$10="",N$1*12+N$2&lt;=$I$10*12+$J$10)),ROUND($D$10*(1+$E$10/100)^(N$1-$G$10),0),0)</f>
        <v/>
      </c>
      <c r="O22" s="2">
        <f>IF(AND(O$1*12+O$2&gt;=$G$10*12+$H$10,OR($I$10="",O$1*12+O$2&lt;=$I$10*12+$J$10)),ROUND($D$10*(1+$E$10/100)^(O$1-$G$10),0),0)</f>
        <v/>
      </c>
      <c r="P22" s="2">
        <f>IF(AND(P$1*12+P$2&gt;=$G$10*12+$H$10,OR($I$10="",P$1*12+P$2&lt;=$I$10*12+$J$10)),ROUND($D$10*(1+$E$10/100)^(P$1-$G$10),0),0)</f>
        <v/>
      </c>
      <c r="Q22" s="2">
        <f>IF(AND(Q$1*12+Q$2&gt;=$G$10*12+$H$10,OR($I$10="",Q$1*12+Q$2&lt;=$I$10*12+$J$10)),ROUND($D$10*(1+$E$10/100)^(Q$1-$G$10),0),0)</f>
        <v/>
      </c>
      <c r="R22" s="2">
        <f>IF(AND(R$1*12+R$2&gt;=$G$10*12+$H$10,OR($I$10="",R$1*12+R$2&lt;=$I$10*12+$J$10)),ROUND($D$10*(1+$E$10/100)^(R$1-$G$10),0),0)</f>
        <v/>
      </c>
      <c r="S22" s="2">
        <f>IF(AND(S$1*12+S$2&gt;=$G$10*12+$H$10,OR($I$10="",S$1*12+S$2&lt;=$I$10*12+$J$10)),ROUND($D$10*(1+$E$10/100)^(S$1-$G$10),0),0)</f>
        <v/>
      </c>
      <c r="T22" s="2">
        <f>IF(AND(T$1*12+T$2&gt;=$G$10*12+$H$10,OR($I$10="",T$1*12+T$2&lt;=$I$10*12+$J$10)),ROUND($D$10*(1+$E$10/100)^(T$1-$G$10),0),0)</f>
        <v/>
      </c>
      <c r="U22" s="2">
        <f>IF(AND(U$1*12+U$2&gt;=$G$10*12+$H$10,OR($I$10="",U$1*12+U$2&lt;=$I$10*12+$J$10)),ROUND($D$10*(1+$E$10/100)^(U$1-$G$10),0),0)</f>
        <v/>
      </c>
      <c r="V22" s="2">
        <f>IF(AND(V$1*12+V$2&gt;=$G$10*12+$H$10,OR($I$10="",V$1*12+V$2&lt;=$I$10*12+$J$10)),ROUND($D$10*(1+$E$10/100)^(V$1-$G$10),0),0)</f>
        <v/>
      </c>
      <c r="W22" s="2">
        <f>IF(AND(W$1*12+W$2&gt;=$G$10*12+$H$10,OR($I$10="",W$1*12+W$2&lt;=$I$10*12+$J$10)),ROUND($D$10*(1+$E$10/100)^(W$1-$G$10),0),0)</f>
        <v/>
      </c>
      <c r="X22" s="2">
        <f>IF(AND(X$1*12+X$2&gt;=$G$10*12+$H$10,OR($I$10="",X$1*12+X$2&lt;=$I$10*12+$J$10)),ROUND($D$10*(1+$E$10/100)^(X$1-$G$10),0),0)</f>
        <v/>
      </c>
      <c r="Y22" s="2">
        <f>IF(AND(Y$1*12+Y$2&gt;=$G$10*12+$H$10,OR($I$10="",Y$1*12+Y$2&lt;=$I$10*12+$J$10)),ROUND($D$10*(1+$E$10/100)^(Y$1-$G$10),0),0)</f>
        <v/>
      </c>
      <c r="Z22" s="2">
        <f>IF(AND(Z$1*12+Z$2&gt;=$G$10*12+$H$10,OR($I$10="",Z$1*12+Z$2&lt;=$I$10*12+$J$10)),ROUND($D$10*(1+$E$10/100)^(Z$1-$G$10),0),0)</f>
        <v/>
      </c>
      <c r="AA22" s="2">
        <f>IF(AND(AA$1*12+AA$2&gt;=$G$10*12+$H$10,OR($I$10="",AA$1*12+AA$2&lt;=$I$10*12+$J$10)),ROUND($D$10*(1+$E$10/100)^(AA$1-$G$10),0),0)</f>
        <v/>
      </c>
      <c r="AB22" s="2">
        <f>IF(AND(AB$1*12+AB$2&gt;=$G$10*12+$H$10,OR($I$10="",AB$1*12+AB$2&lt;=$I$10*12+$J$10)),ROUND($D$10*(1+$E$10/100)^(AB$1-$G$10),0),0)</f>
        <v/>
      </c>
      <c r="AC22" s="2">
        <f>IF(AND(AC$1*12+AC$2&gt;=$G$10*12+$H$10,OR($I$10="",AC$1*12+AC$2&lt;=$I$10*12+$J$10)),ROUND($D$10*(1+$E$10/100)^(AC$1-$G$10),0),0)</f>
        <v/>
      </c>
      <c r="AD22" s="2">
        <f>IF(AND(AD$1*12+AD$2&gt;=$G$10*12+$H$10,OR($I$10="",AD$1*12+AD$2&lt;=$I$10*12+$J$10)),ROUND($D$10*(1+$E$10/100)^(AD$1-$G$10),0),0)</f>
        <v/>
      </c>
      <c r="AE22" s="2">
        <f>IF(AND(AE$1*12+AE$2&gt;=$G$10*12+$H$10,OR($I$10="",AE$1*12+AE$2&lt;=$I$10*12+$J$10)),ROUND($D$10*(1+$E$10/100)^(AE$1-$G$10),0),0)</f>
        <v/>
      </c>
      <c r="AF22" s="2">
        <f>IF(AND(AF$1*12+AF$2&gt;=$G$10*12+$H$10,OR($I$10="",AF$1*12+AF$2&lt;=$I$10*12+$J$10)),ROUND($D$10*(1+$E$10/100)^(AF$1-$G$10),0),0)</f>
        <v/>
      </c>
      <c r="AG22" s="2">
        <f>IF(AND(AG$1*12+AG$2&gt;=$G$10*12+$H$10,OR($I$10="",AG$1*12+AG$2&lt;=$I$10*12+$J$10)),ROUND($D$10*(1+$E$10/100)^(AG$1-$G$10),0),0)</f>
        <v/>
      </c>
      <c r="AH22" s="2">
        <f>IF(AND(AH$1*12+AH$2&gt;=$G$10*12+$H$10,OR($I$10="",AH$1*12+AH$2&lt;=$I$10*12+$J$10)),ROUND($D$10*(1+$E$10/100)^(AH$1-$G$10),0),0)</f>
        <v/>
      </c>
      <c r="AI22" s="2">
        <f>IF(AND(AI$1*12+AI$2&gt;=$G$10*12+$H$10,OR($I$10="",AI$1*12+AI$2&lt;=$I$10*12+$J$10)),ROUND($D$10*(1+$E$10/100)^(AI$1-$G$10),0),0)</f>
        <v/>
      </c>
      <c r="AJ22" s="2">
        <f>IF(AND(AJ$1*12+AJ$2&gt;=$G$10*12+$H$10,OR($I$10="",AJ$1*12+AJ$2&lt;=$I$10*12+$J$10)),ROUND($D$10*(1+$E$10/100)^(AJ$1-$G$10),0),0)</f>
        <v/>
      </c>
      <c r="AK22" s="2">
        <f>IF(AND(AK$1*12+AK$2&gt;=$G$10*12+$H$10,OR($I$10="",AK$1*12+AK$2&lt;=$I$10*12+$J$10)),ROUND($D$10*(1+$E$10/100)^(AK$1-$G$10),0),0)</f>
        <v/>
      </c>
      <c r="AL22" s="2">
        <f>IF(AND(AL$1*12+AL$2&gt;=$G$10*12+$H$10,OR($I$10="",AL$1*12+AL$2&lt;=$I$10*12+$J$10)),ROUND($D$10*(1+$E$10/100)^(AL$1-$G$10),0),0)</f>
        <v/>
      </c>
      <c r="AM22" s="2">
        <f>IF(AND(AM$1*12+AM$2&gt;=$G$10*12+$H$10,OR($I$10="",AM$1*12+AM$2&lt;=$I$10*12+$J$10)),ROUND($D$10*(1+$E$10/100)^(AM$1-$G$10),0),0)</f>
        <v/>
      </c>
      <c r="AN22" s="2">
        <f>IF(AND(AN$1*12+AN$2&gt;=$G$10*12+$H$10,OR($I$10="",AN$1*12+AN$2&lt;=$I$10*12+$J$10)),ROUND($D$10*(1+$E$10/100)^(AN$1-$G$10),0),0)</f>
        <v/>
      </c>
      <c r="AO22" s="2">
        <f>IF(AND(AO$1*12+AO$2&gt;=$G$10*12+$H$10,OR($I$10="",AO$1*12+AO$2&lt;=$I$10*12+$J$10)),ROUND($D$10*(1+$E$10/100)^(AO$1-$G$10),0),0)</f>
        <v/>
      </c>
      <c r="AP22" s="2">
        <f>IF(AND(AP$1*12+AP$2&gt;=$G$10*12+$H$10,OR($I$10="",AP$1*12+AP$2&lt;=$I$10*12+$J$10)),ROUND($D$10*(1+$E$10/100)^(AP$1-$G$10),0),0)</f>
        <v/>
      </c>
      <c r="AQ22" s="2">
        <f>IF(AND(AQ$1*12+AQ$2&gt;=$G$10*12+$H$10,OR($I$10="",AQ$1*12+AQ$2&lt;=$I$10*12+$J$10)),ROUND($D$10*(1+$E$10/100)^(AQ$1-$G$10),0),0)</f>
        <v/>
      </c>
      <c r="AR22" s="2">
        <f>IF(AND(AR$1*12+AR$2&gt;=$G$10*12+$H$10,OR($I$10="",AR$1*12+AR$2&lt;=$I$10*12+$J$10)),ROUND($D$10*(1+$E$10/100)^(AR$1-$G$10),0),0)</f>
        <v/>
      </c>
      <c r="AS22" s="2">
        <f>IF(AND(AS$1*12+AS$2&gt;=$G$10*12+$H$10,OR($I$10="",AS$1*12+AS$2&lt;=$I$10*12+$J$10)),ROUND($D$10*(1+$E$10/100)^(AS$1-$G$10),0),0)</f>
        <v/>
      </c>
      <c r="AT22" s="2">
        <f>IF(AND(AT$1*12+AT$2&gt;=$G$10*12+$H$10,OR($I$10="",AT$1*12+AT$2&lt;=$I$10*12+$J$10)),ROUND($D$10*(1+$E$10/100)^(AT$1-$G$10),0),0)</f>
        <v/>
      </c>
      <c r="AU22" s="2">
        <f>IF(AND(AU$1*12+AU$2&gt;=$G$10*12+$H$10,OR($I$10="",AU$1*12+AU$2&lt;=$I$10*12+$J$10)),ROUND($D$10*(1+$E$10/100)^(AU$1-$G$10),0),0)</f>
        <v/>
      </c>
      <c r="AV22" s="2">
        <f>IF(AND(AV$1*12+AV$2&gt;=$G$10*12+$H$10,OR($I$10="",AV$1*12+AV$2&lt;=$I$10*12+$J$10)),ROUND($D$10*(1+$E$10/100)^(AV$1-$G$10),0),0)</f>
        <v/>
      </c>
      <c r="AW22" s="2">
        <f>IF(AND(AW$1*12+AW$2&gt;=$G$10*12+$H$10,OR($I$10="",AW$1*12+AW$2&lt;=$I$10*12+$J$10)),ROUND($D$10*(1+$E$10/100)^(AW$1-$G$10),0),0)</f>
        <v/>
      </c>
      <c r="AX22" s="2">
        <f>IF(AND(AX$1*12+AX$2&gt;=$G$10*12+$H$10,OR($I$10="",AX$1*12+AX$2&lt;=$I$10*12+$J$10)),ROUND($D$10*(1+$E$10/100)^(AX$1-$G$10),0),0)</f>
        <v/>
      </c>
      <c r="AY22" s="2">
        <f>IF(AND(AY$1*12+AY$2&gt;=$G$10*12+$H$10,OR($I$10="",AY$1*12+AY$2&lt;=$I$10*12+$J$10)),ROUND($D$10*(1+$E$10/100)^(AY$1-$G$10),0),0)</f>
        <v/>
      </c>
      <c r="AZ22" s="2">
        <f>IF(AND(AZ$1*12+AZ$2&gt;=$G$10*12+$H$10,OR($I$10="",AZ$1*12+AZ$2&lt;=$I$10*12+$J$10)),ROUND($D$10*(1+$E$10/100)^(AZ$1-$G$10),0),0)</f>
        <v/>
      </c>
      <c r="BA22" s="2">
        <f>IF(AND(BA$1*12+BA$2&gt;=$G$10*12+$H$10,OR($I$10="",BA$1*12+BA$2&lt;=$I$10*12+$J$10)),ROUND($D$10*(1+$E$10/100)^(BA$1-$G$10),0),0)</f>
        <v/>
      </c>
      <c r="BB22" s="2">
        <f>IF(AND(BB$1*12+BB$2&gt;=$G$10*12+$H$10,OR($I$10="",BB$1*12+BB$2&lt;=$I$10*12+$J$10)),ROUND($D$10*(1+$E$10/100)^(BB$1-$G$10),0),0)</f>
        <v/>
      </c>
    </row>
    <row r="23">
      <c r="A23" t="inlineStr">
        <is>
          <t>Pos 5 — Brutto</t>
        </is>
      </c>
      <c r="B23" s="2">
        <f>IF(AND(B$1*12+B$2&gt;=$G$11*12+$H$11,OR($I$11="",B$1*12+B$2&lt;=$I$11*12+$J$11)),ROUND($D$11*(1+$E$11/100)^(B$1-$G$11),0),0)</f>
        <v/>
      </c>
      <c r="C23" s="2">
        <f>IF(AND(C$1*12+C$2&gt;=$G$11*12+$H$11,OR($I$11="",C$1*12+C$2&lt;=$I$11*12+$J$11)),ROUND($D$11*(1+$E$11/100)^(C$1-$G$11),0),0)</f>
        <v/>
      </c>
      <c r="D23" s="2">
        <f>IF(AND(D$1*12+D$2&gt;=$G$11*12+$H$11,OR($I$11="",D$1*12+D$2&lt;=$I$11*12+$J$11)),ROUND($D$11*(1+$E$11/100)^(D$1-$G$11),0),0)</f>
        <v/>
      </c>
      <c r="E23" s="2">
        <f>IF(AND(E$1*12+E$2&gt;=$G$11*12+$H$11,OR($I$11="",E$1*12+E$2&lt;=$I$11*12+$J$11)),ROUND($D$11*(1+$E$11/100)^(E$1-$G$11),0),0)</f>
        <v/>
      </c>
      <c r="F23" s="2">
        <f>IF(AND(F$1*12+F$2&gt;=$G$11*12+$H$11,OR($I$11="",F$1*12+F$2&lt;=$I$11*12+$J$11)),ROUND($D$11*(1+$E$11/100)^(F$1-$G$11),0),0)</f>
        <v/>
      </c>
      <c r="G23" s="2">
        <f>IF(AND(G$1*12+G$2&gt;=$G$11*12+$H$11,OR($I$11="",G$1*12+G$2&lt;=$I$11*12+$J$11)),ROUND($D$11*(1+$E$11/100)^(G$1-$G$11),0),0)</f>
        <v/>
      </c>
      <c r="H23" s="2">
        <f>IF(AND(H$1*12+H$2&gt;=$G$11*12+$H$11,OR($I$11="",H$1*12+H$2&lt;=$I$11*12+$J$11)),ROUND($D$11*(1+$E$11/100)^(H$1-$G$11),0),0)</f>
        <v/>
      </c>
      <c r="I23" s="2">
        <f>IF(AND(I$1*12+I$2&gt;=$G$11*12+$H$11,OR($I$11="",I$1*12+I$2&lt;=$I$11*12+$J$11)),ROUND($D$11*(1+$E$11/100)^(I$1-$G$11),0),0)</f>
        <v/>
      </c>
      <c r="J23" s="2">
        <f>IF(AND(J$1*12+J$2&gt;=$G$11*12+$H$11,OR($I$11="",J$1*12+J$2&lt;=$I$11*12+$J$11)),ROUND($D$11*(1+$E$11/100)^(J$1-$G$11),0),0)</f>
        <v/>
      </c>
      <c r="K23" s="2">
        <f>IF(AND(K$1*12+K$2&gt;=$G$11*12+$H$11,OR($I$11="",K$1*12+K$2&lt;=$I$11*12+$J$11)),ROUND($D$11*(1+$E$11/100)^(K$1-$G$11),0),0)</f>
        <v/>
      </c>
      <c r="L23" s="2">
        <f>IF(AND(L$1*12+L$2&gt;=$G$11*12+$H$11,OR($I$11="",L$1*12+L$2&lt;=$I$11*12+$J$11)),ROUND($D$11*(1+$E$11/100)^(L$1-$G$11),0),0)</f>
        <v/>
      </c>
      <c r="M23" s="2">
        <f>IF(AND(M$1*12+M$2&gt;=$G$11*12+$H$11,OR($I$11="",M$1*12+M$2&lt;=$I$11*12+$J$11)),ROUND($D$11*(1+$E$11/100)^(M$1-$G$11),0),0)</f>
        <v/>
      </c>
      <c r="N23" s="2">
        <f>IF(AND(N$1*12+N$2&gt;=$G$11*12+$H$11,OR($I$11="",N$1*12+N$2&lt;=$I$11*12+$J$11)),ROUND($D$11*(1+$E$11/100)^(N$1-$G$11),0),0)</f>
        <v/>
      </c>
      <c r="O23" s="2">
        <f>IF(AND(O$1*12+O$2&gt;=$G$11*12+$H$11,OR($I$11="",O$1*12+O$2&lt;=$I$11*12+$J$11)),ROUND($D$11*(1+$E$11/100)^(O$1-$G$11),0),0)</f>
        <v/>
      </c>
      <c r="P23" s="2">
        <f>IF(AND(P$1*12+P$2&gt;=$G$11*12+$H$11,OR($I$11="",P$1*12+P$2&lt;=$I$11*12+$J$11)),ROUND($D$11*(1+$E$11/100)^(P$1-$G$11),0),0)</f>
        <v/>
      </c>
      <c r="Q23" s="2">
        <f>IF(AND(Q$1*12+Q$2&gt;=$G$11*12+$H$11,OR($I$11="",Q$1*12+Q$2&lt;=$I$11*12+$J$11)),ROUND($D$11*(1+$E$11/100)^(Q$1-$G$11),0),0)</f>
        <v/>
      </c>
      <c r="R23" s="2">
        <f>IF(AND(R$1*12+R$2&gt;=$G$11*12+$H$11,OR($I$11="",R$1*12+R$2&lt;=$I$11*12+$J$11)),ROUND($D$11*(1+$E$11/100)^(R$1-$G$11),0),0)</f>
        <v/>
      </c>
      <c r="S23" s="2">
        <f>IF(AND(S$1*12+S$2&gt;=$G$11*12+$H$11,OR($I$11="",S$1*12+S$2&lt;=$I$11*12+$J$11)),ROUND($D$11*(1+$E$11/100)^(S$1-$G$11),0),0)</f>
        <v/>
      </c>
      <c r="T23" s="2">
        <f>IF(AND(T$1*12+T$2&gt;=$G$11*12+$H$11,OR($I$11="",T$1*12+T$2&lt;=$I$11*12+$J$11)),ROUND($D$11*(1+$E$11/100)^(T$1-$G$11),0),0)</f>
        <v/>
      </c>
      <c r="U23" s="2">
        <f>IF(AND(U$1*12+U$2&gt;=$G$11*12+$H$11,OR($I$11="",U$1*12+U$2&lt;=$I$11*12+$J$11)),ROUND($D$11*(1+$E$11/100)^(U$1-$G$11),0),0)</f>
        <v/>
      </c>
      <c r="V23" s="2">
        <f>IF(AND(V$1*12+V$2&gt;=$G$11*12+$H$11,OR($I$11="",V$1*12+V$2&lt;=$I$11*12+$J$11)),ROUND($D$11*(1+$E$11/100)^(V$1-$G$11),0),0)</f>
        <v/>
      </c>
      <c r="W23" s="2">
        <f>IF(AND(W$1*12+W$2&gt;=$G$11*12+$H$11,OR($I$11="",W$1*12+W$2&lt;=$I$11*12+$J$11)),ROUND($D$11*(1+$E$11/100)^(W$1-$G$11),0),0)</f>
        <v/>
      </c>
      <c r="X23" s="2">
        <f>IF(AND(X$1*12+X$2&gt;=$G$11*12+$H$11,OR($I$11="",X$1*12+X$2&lt;=$I$11*12+$J$11)),ROUND($D$11*(1+$E$11/100)^(X$1-$G$11),0),0)</f>
        <v/>
      </c>
      <c r="Y23" s="2">
        <f>IF(AND(Y$1*12+Y$2&gt;=$G$11*12+$H$11,OR($I$11="",Y$1*12+Y$2&lt;=$I$11*12+$J$11)),ROUND($D$11*(1+$E$11/100)^(Y$1-$G$11),0),0)</f>
        <v/>
      </c>
      <c r="Z23" s="2">
        <f>IF(AND(Z$1*12+Z$2&gt;=$G$11*12+$H$11,OR($I$11="",Z$1*12+Z$2&lt;=$I$11*12+$J$11)),ROUND($D$11*(1+$E$11/100)^(Z$1-$G$11),0),0)</f>
        <v/>
      </c>
      <c r="AA23" s="2">
        <f>IF(AND(AA$1*12+AA$2&gt;=$G$11*12+$H$11,OR($I$11="",AA$1*12+AA$2&lt;=$I$11*12+$J$11)),ROUND($D$11*(1+$E$11/100)^(AA$1-$G$11),0),0)</f>
        <v/>
      </c>
      <c r="AB23" s="2">
        <f>IF(AND(AB$1*12+AB$2&gt;=$G$11*12+$H$11,OR($I$11="",AB$1*12+AB$2&lt;=$I$11*12+$J$11)),ROUND($D$11*(1+$E$11/100)^(AB$1-$G$11),0),0)</f>
        <v/>
      </c>
      <c r="AC23" s="2">
        <f>IF(AND(AC$1*12+AC$2&gt;=$G$11*12+$H$11,OR($I$11="",AC$1*12+AC$2&lt;=$I$11*12+$J$11)),ROUND($D$11*(1+$E$11/100)^(AC$1-$G$11),0),0)</f>
        <v/>
      </c>
      <c r="AD23" s="2">
        <f>IF(AND(AD$1*12+AD$2&gt;=$G$11*12+$H$11,OR($I$11="",AD$1*12+AD$2&lt;=$I$11*12+$J$11)),ROUND($D$11*(1+$E$11/100)^(AD$1-$G$11),0),0)</f>
        <v/>
      </c>
      <c r="AE23" s="2">
        <f>IF(AND(AE$1*12+AE$2&gt;=$G$11*12+$H$11,OR($I$11="",AE$1*12+AE$2&lt;=$I$11*12+$J$11)),ROUND($D$11*(1+$E$11/100)^(AE$1-$G$11),0),0)</f>
        <v/>
      </c>
      <c r="AF23" s="2">
        <f>IF(AND(AF$1*12+AF$2&gt;=$G$11*12+$H$11,OR($I$11="",AF$1*12+AF$2&lt;=$I$11*12+$J$11)),ROUND($D$11*(1+$E$11/100)^(AF$1-$G$11),0),0)</f>
        <v/>
      </c>
      <c r="AG23" s="2">
        <f>IF(AND(AG$1*12+AG$2&gt;=$G$11*12+$H$11,OR($I$11="",AG$1*12+AG$2&lt;=$I$11*12+$J$11)),ROUND($D$11*(1+$E$11/100)^(AG$1-$G$11),0),0)</f>
        <v/>
      </c>
      <c r="AH23" s="2">
        <f>IF(AND(AH$1*12+AH$2&gt;=$G$11*12+$H$11,OR($I$11="",AH$1*12+AH$2&lt;=$I$11*12+$J$11)),ROUND($D$11*(1+$E$11/100)^(AH$1-$G$11),0),0)</f>
        <v/>
      </c>
      <c r="AI23" s="2">
        <f>IF(AND(AI$1*12+AI$2&gt;=$G$11*12+$H$11,OR($I$11="",AI$1*12+AI$2&lt;=$I$11*12+$J$11)),ROUND($D$11*(1+$E$11/100)^(AI$1-$G$11),0),0)</f>
        <v/>
      </c>
      <c r="AJ23" s="2">
        <f>IF(AND(AJ$1*12+AJ$2&gt;=$G$11*12+$H$11,OR($I$11="",AJ$1*12+AJ$2&lt;=$I$11*12+$J$11)),ROUND($D$11*(1+$E$11/100)^(AJ$1-$G$11),0),0)</f>
        <v/>
      </c>
      <c r="AK23" s="2">
        <f>IF(AND(AK$1*12+AK$2&gt;=$G$11*12+$H$11,OR($I$11="",AK$1*12+AK$2&lt;=$I$11*12+$J$11)),ROUND($D$11*(1+$E$11/100)^(AK$1-$G$11),0),0)</f>
        <v/>
      </c>
      <c r="AL23" s="2">
        <f>IF(AND(AL$1*12+AL$2&gt;=$G$11*12+$H$11,OR($I$11="",AL$1*12+AL$2&lt;=$I$11*12+$J$11)),ROUND($D$11*(1+$E$11/100)^(AL$1-$G$11),0),0)</f>
        <v/>
      </c>
      <c r="AM23" s="2">
        <f>IF(AND(AM$1*12+AM$2&gt;=$G$11*12+$H$11,OR($I$11="",AM$1*12+AM$2&lt;=$I$11*12+$J$11)),ROUND($D$11*(1+$E$11/100)^(AM$1-$G$11),0),0)</f>
        <v/>
      </c>
      <c r="AN23" s="2">
        <f>IF(AND(AN$1*12+AN$2&gt;=$G$11*12+$H$11,OR($I$11="",AN$1*12+AN$2&lt;=$I$11*12+$J$11)),ROUND($D$11*(1+$E$11/100)^(AN$1-$G$11),0),0)</f>
        <v/>
      </c>
      <c r="AO23" s="2">
        <f>IF(AND(AO$1*12+AO$2&gt;=$G$11*12+$H$11,OR($I$11="",AO$1*12+AO$2&lt;=$I$11*12+$J$11)),ROUND($D$11*(1+$E$11/100)^(AO$1-$G$11),0),0)</f>
        <v/>
      </c>
      <c r="AP23" s="2">
        <f>IF(AND(AP$1*12+AP$2&gt;=$G$11*12+$H$11,OR($I$11="",AP$1*12+AP$2&lt;=$I$11*12+$J$11)),ROUND($D$11*(1+$E$11/100)^(AP$1-$G$11),0),0)</f>
        <v/>
      </c>
      <c r="AQ23" s="2">
        <f>IF(AND(AQ$1*12+AQ$2&gt;=$G$11*12+$H$11,OR($I$11="",AQ$1*12+AQ$2&lt;=$I$11*12+$J$11)),ROUND($D$11*(1+$E$11/100)^(AQ$1-$G$11),0),0)</f>
        <v/>
      </c>
      <c r="AR23" s="2">
        <f>IF(AND(AR$1*12+AR$2&gt;=$G$11*12+$H$11,OR($I$11="",AR$1*12+AR$2&lt;=$I$11*12+$J$11)),ROUND($D$11*(1+$E$11/100)^(AR$1-$G$11),0),0)</f>
        <v/>
      </c>
      <c r="AS23" s="2">
        <f>IF(AND(AS$1*12+AS$2&gt;=$G$11*12+$H$11,OR($I$11="",AS$1*12+AS$2&lt;=$I$11*12+$J$11)),ROUND($D$11*(1+$E$11/100)^(AS$1-$G$11),0),0)</f>
        <v/>
      </c>
      <c r="AT23" s="2">
        <f>IF(AND(AT$1*12+AT$2&gt;=$G$11*12+$H$11,OR($I$11="",AT$1*12+AT$2&lt;=$I$11*12+$J$11)),ROUND($D$11*(1+$E$11/100)^(AT$1-$G$11),0),0)</f>
        <v/>
      </c>
      <c r="AU23" s="2">
        <f>IF(AND(AU$1*12+AU$2&gt;=$G$11*12+$H$11,OR($I$11="",AU$1*12+AU$2&lt;=$I$11*12+$J$11)),ROUND($D$11*(1+$E$11/100)^(AU$1-$G$11),0),0)</f>
        <v/>
      </c>
      <c r="AV23" s="2">
        <f>IF(AND(AV$1*12+AV$2&gt;=$G$11*12+$H$11,OR($I$11="",AV$1*12+AV$2&lt;=$I$11*12+$J$11)),ROUND($D$11*(1+$E$11/100)^(AV$1-$G$11),0),0)</f>
        <v/>
      </c>
      <c r="AW23" s="2">
        <f>IF(AND(AW$1*12+AW$2&gt;=$G$11*12+$H$11,OR($I$11="",AW$1*12+AW$2&lt;=$I$11*12+$J$11)),ROUND($D$11*(1+$E$11/100)^(AW$1-$G$11),0),0)</f>
        <v/>
      </c>
      <c r="AX23" s="2">
        <f>IF(AND(AX$1*12+AX$2&gt;=$G$11*12+$H$11,OR($I$11="",AX$1*12+AX$2&lt;=$I$11*12+$J$11)),ROUND($D$11*(1+$E$11/100)^(AX$1-$G$11),0),0)</f>
        <v/>
      </c>
      <c r="AY23" s="2">
        <f>IF(AND(AY$1*12+AY$2&gt;=$G$11*12+$H$11,OR($I$11="",AY$1*12+AY$2&lt;=$I$11*12+$J$11)),ROUND($D$11*(1+$E$11/100)^(AY$1-$G$11),0),0)</f>
        <v/>
      </c>
      <c r="AZ23" s="2">
        <f>IF(AND(AZ$1*12+AZ$2&gt;=$G$11*12+$H$11,OR($I$11="",AZ$1*12+AZ$2&lt;=$I$11*12+$J$11)),ROUND($D$11*(1+$E$11/100)^(AZ$1-$G$11),0),0)</f>
        <v/>
      </c>
      <c r="BA23" s="2">
        <f>IF(AND(BA$1*12+BA$2&gt;=$G$11*12+$H$11,OR($I$11="",BA$1*12+BA$2&lt;=$I$11*12+$J$11)),ROUND($D$11*(1+$E$11/100)^(BA$1-$G$11),0),0)</f>
        <v/>
      </c>
      <c r="BB23" s="2">
        <f>IF(AND(BB$1*12+BB$2&gt;=$G$11*12+$H$11,OR($I$11="",BB$1*12+BB$2&lt;=$I$11*12+$J$11)),ROUND($D$11*(1+$E$11/100)^(BB$1-$G$11),0),0)</f>
        <v/>
      </c>
    </row>
    <row r="24">
      <c r="A24" t="inlineStr">
        <is>
          <t>Pos 6 — Brutto</t>
        </is>
      </c>
      <c r="B24" s="2">
        <f>IF(AND(B$1*12+B$2&gt;=$G$12*12+$H$12,OR($I$12="",B$1*12+B$2&lt;=$I$12*12+$J$12)),ROUND($D$12*(1+$E$12/100)^(B$1-$G$12),0),0)</f>
        <v/>
      </c>
      <c r="C24" s="2">
        <f>IF(AND(C$1*12+C$2&gt;=$G$12*12+$H$12,OR($I$12="",C$1*12+C$2&lt;=$I$12*12+$J$12)),ROUND($D$12*(1+$E$12/100)^(C$1-$G$12),0),0)</f>
        <v/>
      </c>
      <c r="D24" s="2">
        <f>IF(AND(D$1*12+D$2&gt;=$G$12*12+$H$12,OR($I$12="",D$1*12+D$2&lt;=$I$12*12+$J$12)),ROUND($D$12*(1+$E$12/100)^(D$1-$G$12),0),0)</f>
        <v/>
      </c>
      <c r="E24" s="2">
        <f>IF(AND(E$1*12+E$2&gt;=$G$12*12+$H$12,OR($I$12="",E$1*12+E$2&lt;=$I$12*12+$J$12)),ROUND($D$12*(1+$E$12/100)^(E$1-$G$12),0),0)</f>
        <v/>
      </c>
      <c r="F24" s="2">
        <f>IF(AND(F$1*12+F$2&gt;=$G$12*12+$H$12,OR($I$12="",F$1*12+F$2&lt;=$I$12*12+$J$12)),ROUND($D$12*(1+$E$12/100)^(F$1-$G$12),0),0)</f>
        <v/>
      </c>
      <c r="G24" s="2">
        <f>IF(AND(G$1*12+G$2&gt;=$G$12*12+$H$12,OR($I$12="",G$1*12+G$2&lt;=$I$12*12+$J$12)),ROUND($D$12*(1+$E$12/100)^(G$1-$G$12),0),0)</f>
        <v/>
      </c>
      <c r="H24" s="2">
        <f>IF(AND(H$1*12+H$2&gt;=$G$12*12+$H$12,OR($I$12="",H$1*12+H$2&lt;=$I$12*12+$J$12)),ROUND($D$12*(1+$E$12/100)^(H$1-$G$12),0),0)</f>
        <v/>
      </c>
      <c r="I24" s="2">
        <f>IF(AND(I$1*12+I$2&gt;=$G$12*12+$H$12,OR($I$12="",I$1*12+I$2&lt;=$I$12*12+$J$12)),ROUND($D$12*(1+$E$12/100)^(I$1-$G$12),0),0)</f>
        <v/>
      </c>
      <c r="J24" s="2">
        <f>IF(AND(J$1*12+J$2&gt;=$G$12*12+$H$12,OR($I$12="",J$1*12+J$2&lt;=$I$12*12+$J$12)),ROUND($D$12*(1+$E$12/100)^(J$1-$G$12),0),0)</f>
        <v/>
      </c>
      <c r="K24" s="2">
        <f>IF(AND(K$1*12+K$2&gt;=$G$12*12+$H$12,OR($I$12="",K$1*12+K$2&lt;=$I$12*12+$J$12)),ROUND($D$12*(1+$E$12/100)^(K$1-$G$12),0),0)</f>
        <v/>
      </c>
      <c r="L24" s="2">
        <f>IF(AND(L$1*12+L$2&gt;=$G$12*12+$H$12,OR($I$12="",L$1*12+L$2&lt;=$I$12*12+$J$12)),ROUND($D$12*(1+$E$12/100)^(L$1-$G$12),0),0)</f>
        <v/>
      </c>
      <c r="M24" s="2">
        <f>IF(AND(M$1*12+M$2&gt;=$G$12*12+$H$12,OR($I$12="",M$1*12+M$2&lt;=$I$12*12+$J$12)),ROUND($D$12*(1+$E$12/100)^(M$1-$G$12),0),0)</f>
        <v/>
      </c>
      <c r="N24" s="2">
        <f>IF(AND(N$1*12+N$2&gt;=$G$12*12+$H$12,OR($I$12="",N$1*12+N$2&lt;=$I$12*12+$J$12)),ROUND($D$12*(1+$E$12/100)^(N$1-$G$12),0),0)</f>
        <v/>
      </c>
      <c r="O24" s="2">
        <f>IF(AND(O$1*12+O$2&gt;=$G$12*12+$H$12,OR($I$12="",O$1*12+O$2&lt;=$I$12*12+$J$12)),ROUND($D$12*(1+$E$12/100)^(O$1-$G$12),0),0)</f>
        <v/>
      </c>
      <c r="P24" s="2">
        <f>IF(AND(P$1*12+P$2&gt;=$G$12*12+$H$12,OR($I$12="",P$1*12+P$2&lt;=$I$12*12+$J$12)),ROUND($D$12*(1+$E$12/100)^(P$1-$G$12),0),0)</f>
        <v/>
      </c>
      <c r="Q24" s="2">
        <f>IF(AND(Q$1*12+Q$2&gt;=$G$12*12+$H$12,OR($I$12="",Q$1*12+Q$2&lt;=$I$12*12+$J$12)),ROUND($D$12*(1+$E$12/100)^(Q$1-$G$12),0),0)</f>
        <v/>
      </c>
      <c r="R24" s="2">
        <f>IF(AND(R$1*12+R$2&gt;=$G$12*12+$H$12,OR($I$12="",R$1*12+R$2&lt;=$I$12*12+$J$12)),ROUND($D$12*(1+$E$12/100)^(R$1-$G$12),0),0)</f>
        <v/>
      </c>
      <c r="S24" s="2">
        <f>IF(AND(S$1*12+S$2&gt;=$G$12*12+$H$12,OR($I$12="",S$1*12+S$2&lt;=$I$12*12+$J$12)),ROUND($D$12*(1+$E$12/100)^(S$1-$G$12),0),0)</f>
        <v/>
      </c>
      <c r="T24" s="2">
        <f>IF(AND(T$1*12+T$2&gt;=$G$12*12+$H$12,OR($I$12="",T$1*12+T$2&lt;=$I$12*12+$J$12)),ROUND($D$12*(1+$E$12/100)^(T$1-$G$12),0),0)</f>
        <v/>
      </c>
      <c r="U24" s="2">
        <f>IF(AND(U$1*12+U$2&gt;=$G$12*12+$H$12,OR($I$12="",U$1*12+U$2&lt;=$I$12*12+$J$12)),ROUND($D$12*(1+$E$12/100)^(U$1-$G$12),0),0)</f>
        <v/>
      </c>
      <c r="V24" s="2">
        <f>IF(AND(V$1*12+V$2&gt;=$G$12*12+$H$12,OR($I$12="",V$1*12+V$2&lt;=$I$12*12+$J$12)),ROUND($D$12*(1+$E$12/100)^(V$1-$G$12),0),0)</f>
        <v/>
      </c>
      <c r="W24" s="2">
        <f>IF(AND(W$1*12+W$2&gt;=$G$12*12+$H$12,OR($I$12="",W$1*12+W$2&lt;=$I$12*12+$J$12)),ROUND($D$12*(1+$E$12/100)^(W$1-$G$12),0),0)</f>
        <v/>
      </c>
      <c r="X24" s="2">
        <f>IF(AND(X$1*12+X$2&gt;=$G$12*12+$H$12,OR($I$12="",X$1*12+X$2&lt;=$I$12*12+$J$12)),ROUND($D$12*(1+$E$12/100)^(X$1-$G$12),0),0)</f>
        <v/>
      </c>
      <c r="Y24" s="2">
        <f>IF(AND(Y$1*12+Y$2&gt;=$G$12*12+$H$12,OR($I$12="",Y$1*12+Y$2&lt;=$I$12*12+$J$12)),ROUND($D$12*(1+$E$12/100)^(Y$1-$G$12),0),0)</f>
        <v/>
      </c>
      <c r="Z24" s="2">
        <f>IF(AND(Z$1*12+Z$2&gt;=$G$12*12+$H$12,OR($I$12="",Z$1*12+Z$2&lt;=$I$12*12+$J$12)),ROUND($D$12*(1+$E$12/100)^(Z$1-$G$12),0),0)</f>
        <v/>
      </c>
      <c r="AA24" s="2">
        <f>IF(AND(AA$1*12+AA$2&gt;=$G$12*12+$H$12,OR($I$12="",AA$1*12+AA$2&lt;=$I$12*12+$J$12)),ROUND($D$12*(1+$E$12/100)^(AA$1-$G$12),0),0)</f>
        <v/>
      </c>
      <c r="AB24" s="2">
        <f>IF(AND(AB$1*12+AB$2&gt;=$G$12*12+$H$12,OR($I$12="",AB$1*12+AB$2&lt;=$I$12*12+$J$12)),ROUND($D$12*(1+$E$12/100)^(AB$1-$G$12),0),0)</f>
        <v/>
      </c>
      <c r="AC24" s="2">
        <f>IF(AND(AC$1*12+AC$2&gt;=$G$12*12+$H$12,OR($I$12="",AC$1*12+AC$2&lt;=$I$12*12+$J$12)),ROUND($D$12*(1+$E$12/100)^(AC$1-$G$12),0),0)</f>
        <v/>
      </c>
      <c r="AD24" s="2">
        <f>IF(AND(AD$1*12+AD$2&gt;=$G$12*12+$H$12,OR($I$12="",AD$1*12+AD$2&lt;=$I$12*12+$J$12)),ROUND($D$12*(1+$E$12/100)^(AD$1-$G$12),0),0)</f>
        <v/>
      </c>
      <c r="AE24" s="2">
        <f>IF(AND(AE$1*12+AE$2&gt;=$G$12*12+$H$12,OR($I$12="",AE$1*12+AE$2&lt;=$I$12*12+$J$12)),ROUND($D$12*(1+$E$12/100)^(AE$1-$G$12),0),0)</f>
        <v/>
      </c>
      <c r="AF24" s="2">
        <f>IF(AND(AF$1*12+AF$2&gt;=$G$12*12+$H$12,OR($I$12="",AF$1*12+AF$2&lt;=$I$12*12+$J$12)),ROUND($D$12*(1+$E$12/100)^(AF$1-$G$12),0),0)</f>
        <v/>
      </c>
      <c r="AG24" s="2">
        <f>IF(AND(AG$1*12+AG$2&gt;=$G$12*12+$H$12,OR($I$12="",AG$1*12+AG$2&lt;=$I$12*12+$J$12)),ROUND($D$12*(1+$E$12/100)^(AG$1-$G$12),0),0)</f>
        <v/>
      </c>
      <c r="AH24" s="2">
        <f>IF(AND(AH$1*12+AH$2&gt;=$G$12*12+$H$12,OR($I$12="",AH$1*12+AH$2&lt;=$I$12*12+$J$12)),ROUND($D$12*(1+$E$12/100)^(AH$1-$G$12),0),0)</f>
        <v/>
      </c>
      <c r="AI24" s="2">
        <f>IF(AND(AI$1*12+AI$2&gt;=$G$12*12+$H$12,OR($I$12="",AI$1*12+AI$2&lt;=$I$12*12+$J$12)),ROUND($D$12*(1+$E$12/100)^(AI$1-$G$12),0),0)</f>
        <v/>
      </c>
      <c r="AJ24" s="2">
        <f>IF(AND(AJ$1*12+AJ$2&gt;=$G$12*12+$H$12,OR($I$12="",AJ$1*12+AJ$2&lt;=$I$12*12+$J$12)),ROUND($D$12*(1+$E$12/100)^(AJ$1-$G$12),0),0)</f>
        <v/>
      </c>
      <c r="AK24" s="2">
        <f>IF(AND(AK$1*12+AK$2&gt;=$G$12*12+$H$12,OR($I$12="",AK$1*12+AK$2&lt;=$I$12*12+$J$12)),ROUND($D$12*(1+$E$12/100)^(AK$1-$G$12),0),0)</f>
        <v/>
      </c>
      <c r="AL24" s="2">
        <f>IF(AND(AL$1*12+AL$2&gt;=$G$12*12+$H$12,OR($I$12="",AL$1*12+AL$2&lt;=$I$12*12+$J$12)),ROUND($D$12*(1+$E$12/100)^(AL$1-$G$12),0),0)</f>
        <v/>
      </c>
      <c r="AM24" s="2">
        <f>IF(AND(AM$1*12+AM$2&gt;=$G$12*12+$H$12,OR($I$12="",AM$1*12+AM$2&lt;=$I$12*12+$J$12)),ROUND($D$12*(1+$E$12/100)^(AM$1-$G$12),0),0)</f>
        <v/>
      </c>
      <c r="AN24" s="2">
        <f>IF(AND(AN$1*12+AN$2&gt;=$G$12*12+$H$12,OR($I$12="",AN$1*12+AN$2&lt;=$I$12*12+$J$12)),ROUND($D$12*(1+$E$12/100)^(AN$1-$G$12),0),0)</f>
        <v/>
      </c>
      <c r="AO24" s="2">
        <f>IF(AND(AO$1*12+AO$2&gt;=$G$12*12+$H$12,OR($I$12="",AO$1*12+AO$2&lt;=$I$12*12+$J$12)),ROUND($D$12*(1+$E$12/100)^(AO$1-$G$12),0),0)</f>
        <v/>
      </c>
      <c r="AP24" s="2">
        <f>IF(AND(AP$1*12+AP$2&gt;=$G$12*12+$H$12,OR($I$12="",AP$1*12+AP$2&lt;=$I$12*12+$J$12)),ROUND($D$12*(1+$E$12/100)^(AP$1-$G$12),0),0)</f>
        <v/>
      </c>
      <c r="AQ24" s="2">
        <f>IF(AND(AQ$1*12+AQ$2&gt;=$G$12*12+$H$12,OR($I$12="",AQ$1*12+AQ$2&lt;=$I$12*12+$J$12)),ROUND($D$12*(1+$E$12/100)^(AQ$1-$G$12),0),0)</f>
        <v/>
      </c>
      <c r="AR24" s="2">
        <f>IF(AND(AR$1*12+AR$2&gt;=$G$12*12+$H$12,OR($I$12="",AR$1*12+AR$2&lt;=$I$12*12+$J$12)),ROUND($D$12*(1+$E$12/100)^(AR$1-$G$12),0),0)</f>
        <v/>
      </c>
      <c r="AS24" s="2">
        <f>IF(AND(AS$1*12+AS$2&gt;=$G$12*12+$H$12,OR($I$12="",AS$1*12+AS$2&lt;=$I$12*12+$J$12)),ROUND($D$12*(1+$E$12/100)^(AS$1-$G$12),0),0)</f>
        <v/>
      </c>
      <c r="AT24" s="2">
        <f>IF(AND(AT$1*12+AT$2&gt;=$G$12*12+$H$12,OR($I$12="",AT$1*12+AT$2&lt;=$I$12*12+$J$12)),ROUND($D$12*(1+$E$12/100)^(AT$1-$G$12),0),0)</f>
        <v/>
      </c>
      <c r="AU24" s="2">
        <f>IF(AND(AU$1*12+AU$2&gt;=$G$12*12+$H$12,OR($I$12="",AU$1*12+AU$2&lt;=$I$12*12+$J$12)),ROUND($D$12*(1+$E$12/100)^(AU$1-$G$12),0),0)</f>
        <v/>
      </c>
      <c r="AV24" s="2">
        <f>IF(AND(AV$1*12+AV$2&gt;=$G$12*12+$H$12,OR($I$12="",AV$1*12+AV$2&lt;=$I$12*12+$J$12)),ROUND($D$12*(1+$E$12/100)^(AV$1-$G$12),0),0)</f>
        <v/>
      </c>
      <c r="AW24" s="2">
        <f>IF(AND(AW$1*12+AW$2&gt;=$G$12*12+$H$12,OR($I$12="",AW$1*12+AW$2&lt;=$I$12*12+$J$12)),ROUND($D$12*(1+$E$12/100)^(AW$1-$G$12),0),0)</f>
        <v/>
      </c>
      <c r="AX24" s="2">
        <f>IF(AND(AX$1*12+AX$2&gt;=$G$12*12+$H$12,OR($I$12="",AX$1*12+AX$2&lt;=$I$12*12+$J$12)),ROUND($D$12*(1+$E$12/100)^(AX$1-$G$12),0),0)</f>
        <v/>
      </c>
      <c r="AY24" s="2">
        <f>IF(AND(AY$1*12+AY$2&gt;=$G$12*12+$H$12,OR($I$12="",AY$1*12+AY$2&lt;=$I$12*12+$J$12)),ROUND($D$12*(1+$E$12/100)^(AY$1-$G$12),0),0)</f>
        <v/>
      </c>
      <c r="AZ24" s="2">
        <f>IF(AND(AZ$1*12+AZ$2&gt;=$G$12*12+$H$12,OR($I$12="",AZ$1*12+AZ$2&lt;=$I$12*12+$J$12)),ROUND($D$12*(1+$E$12/100)^(AZ$1-$G$12),0),0)</f>
        <v/>
      </c>
      <c r="BA24" s="2">
        <f>IF(AND(BA$1*12+BA$2&gt;=$G$12*12+$H$12,OR($I$12="",BA$1*12+BA$2&lt;=$I$12*12+$J$12)),ROUND($D$12*(1+$E$12/100)^(BA$1-$G$12),0),0)</f>
        <v/>
      </c>
      <c r="BB24" s="2">
        <f>IF(AND(BB$1*12+BB$2&gt;=$G$12*12+$H$12,OR($I$12="",BB$1*12+BB$2&lt;=$I$12*12+$J$12)),ROUND($D$12*(1+$E$12/100)^(BB$1-$G$12),0),0)</f>
        <v/>
      </c>
    </row>
    <row r="25">
      <c r="A25" t="inlineStr">
        <is>
          <t>Pos 7 — Brutto</t>
        </is>
      </c>
      <c r="B25" s="2">
        <f>IF(AND(B$1*12+B$2&gt;=$G$13*12+$H$13,OR($I$13="",B$1*12+B$2&lt;=$I$13*12+$J$13)),ROUND($D$13*(1+$E$13/100)^(B$1-$G$13),0),0)</f>
        <v/>
      </c>
      <c r="C25" s="2">
        <f>IF(AND(C$1*12+C$2&gt;=$G$13*12+$H$13,OR($I$13="",C$1*12+C$2&lt;=$I$13*12+$J$13)),ROUND($D$13*(1+$E$13/100)^(C$1-$G$13),0),0)</f>
        <v/>
      </c>
      <c r="D25" s="2">
        <f>IF(AND(D$1*12+D$2&gt;=$G$13*12+$H$13,OR($I$13="",D$1*12+D$2&lt;=$I$13*12+$J$13)),ROUND($D$13*(1+$E$13/100)^(D$1-$G$13),0),0)</f>
        <v/>
      </c>
      <c r="E25" s="2">
        <f>IF(AND(E$1*12+E$2&gt;=$G$13*12+$H$13,OR($I$13="",E$1*12+E$2&lt;=$I$13*12+$J$13)),ROUND($D$13*(1+$E$13/100)^(E$1-$G$13),0),0)</f>
        <v/>
      </c>
      <c r="F25" s="2">
        <f>IF(AND(F$1*12+F$2&gt;=$G$13*12+$H$13,OR($I$13="",F$1*12+F$2&lt;=$I$13*12+$J$13)),ROUND($D$13*(1+$E$13/100)^(F$1-$G$13),0),0)</f>
        <v/>
      </c>
      <c r="G25" s="2">
        <f>IF(AND(G$1*12+G$2&gt;=$G$13*12+$H$13,OR($I$13="",G$1*12+G$2&lt;=$I$13*12+$J$13)),ROUND($D$13*(1+$E$13/100)^(G$1-$G$13),0),0)</f>
        <v/>
      </c>
      <c r="H25" s="2">
        <f>IF(AND(H$1*12+H$2&gt;=$G$13*12+$H$13,OR($I$13="",H$1*12+H$2&lt;=$I$13*12+$J$13)),ROUND($D$13*(1+$E$13/100)^(H$1-$G$13),0),0)</f>
        <v/>
      </c>
      <c r="I25" s="2">
        <f>IF(AND(I$1*12+I$2&gt;=$G$13*12+$H$13,OR($I$13="",I$1*12+I$2&lt;=$I$13*12+$J$13)),ROUND($D$13*(1+$E$13/100)^(I$1-$G$13),0),0)</f>
        <v/>
      </c>
      <c r="J25" s="2">
        <f>IF(AND(J$1*12+J$2&gt;=$G$13*12+$H$13,OR($I$13="",J$1*12+J$2&lt;=$I$13*12+$J$13)),ROUND($D$13*(1+$E$13/100)^(J$1-$G$13),0),0)</f>
        <v/>
      </c>
      <c r="K25" s="2">
        <f>IF(AND(K$1*12+K$2&gt;=$G$13*12+$H$13,OR($I$13="",K$1*12+K$2&lt;=$I$13*12+$J$13)),ROUND($D$13*(1+$E$13/100)^(K$1-$G$13),0),0)</f>
        <v/>
      </c>
      <c r="L25" s="2">
        <f>IF(AND(L$1*12+L$2&gt;=$G$13*12+$H$13,OR($I$13="",L$1*12+L$2&lt;=$I$13*12+$J$13)),ROUND($D$13*(1+$E$13/100)^(L$1-$G$13),0),0)</f>
        <v/>
      </c>
      <c r="M25" s="2">
        <f>IF(AND(M$1*12+M$2&gt;=$G$13*12+$H$13,OR($I$13="",M$1*12+M$2&lt;=$I$13*12+$J$13)),ROUND($D$13*(1+$E$13/100)^(M$1-$G$13),0),0)</f>
        <v/>
      </c>
      <c r="N25" s="2">
        <f>IF(AND(N$1*12+N$2&gt;=$G$13*12+$H$13,OR($I$13="",N$1*12+N$2&lt;=$I$13*12+$J$13)),ROUND($D$13*(1+$E$13/100)^(N$1-$G$13),0),0)</f>
        <v/>
      </c>
      <c r="O25" s="2">
        <f>IF(AND(O$1*12+O$2&gt;=$G$13*12+$H$13,OR($I$13="",O$1*12+O$2&lt;=$I$13*12+$J$13)),ROUND($D$13*(1+$E$13/100)^(O$1-$G$13),0),0)</f>
        <v/>
      </c>
      <c r="P25" s="2">
        <f>IF(AND(P$1*12+P$2&gt;=$G$13*12+$H$13,OR($I$13="",P$1*12+P$2&lt;=$I$13*12+$J$13)),ROUND($D$13*(1+$E$13/100)^(P$1-$G$13),0),0)</f>
        <v/>
      </c>
      <c r="Q25" s="2">
        <f>IF(AND(Q$1*12+Q$2&gt;=$G$13*12+$H$13,OR($I$13="",Q$1*12+Q$2&lt;=$I$13*12+$J$13)),ROUND($D$13*(1+$E$13/100)^(Q$1-$G$13),0),0)</f>
        <v/>
      </c>
      <c r="R25" s="2">
        <f>IF(AND(R$1*12+R$2&gt;=$G$13*12+$H$13,OR($I$13="",R$1*12+R$2&lt;=$I$13*12+$J$13)),ROUND($D$13*(1+$E$13/100)^(R$1-$G$13),0),0)</f>
        <v/>
      </c>
      <c r="S25" s="2">
        <f>IF(AND(S$1*12+S$2&gt;=$G$13*12+$H$13,OR($I$13="",S$1*12+S$2&lt;=$I$13*12+$J$13)),ROUND($D$13*(1+$E$13/100)^(S$1-$G$13),0),0)</f>
        <v/>
      </c>
      <c r="T25" s="2">
        <f>IF(AND(T$1*12+T$2&gt;=$G$13*12+$H$13,OR($I$13="",T$1*12+T$2&lt;=$I$13*12+$J$13)),ROUND($D$13*(1+$E$13/100)^(T$1-$G$13),0),0)</f>
        <v/>
      </c>
      <c r="U25" s="2">
        <f>IF(AND(U$1*12+U$2&gt;=$G$13*12+$H$13,OR($I$13="",U$1*12+U$2&lt;=$I$13*12+$J$13)),ROUND($D$13*(1+$E$13/100)^(U$1-$G$13),0),0)</f>
        <v/>
      </c>
      <c r="V25" s="2">
        <f>IF(AND(V$1*12+V$2&gt;=$G$13*12+$H$13,OR($I$13="",V$1*12+V$2&lt;=$I$13*12+$J$13)),ROUND($D$13*(1+$E$13/100)^(V$1-$G$13),0),0)</f>
        <v/>
      </c>
      <c r="W25" s="2">
        <f>IF(AND(W$1*12+W$2&gt;=$G$13*12+$H$13,OR($I$13="",W$1*12+W$2&lt;=$I$13*12+$J$13)),ROUND($D$13*(1+$E$13/100)^(W$1-$G$13),0),0)</f>
        <v/>
      </c>
      <c r="X25" s="2">
        <f>IF(AND(X$1*12+X$2&gt;=$G$13*12+$H$13,OR($I$13="",X$1*12+X$2&lt;=$I$13*12+$J$13)),ROUND($D$13*(1+$E$13/100)^(X$1-$G$13),0),0)</f>
        <v/>
      </c>
      <c r="Y25" s="2">
        <f>IF(AND(Y$1*12+Y$2&gt;=$G$13*12+$H$13,OR($I$13="",Y$1*12+Y$2&lt;=$I$13*12+$J$13)),ROUND($D$13*(1+$E$13/100)^(Y$1-$G$13),0),0)</f>
        <v/>
      </c>
      <c r="Z25" s="2">
        <f>IF(AND(Z$1*12+Z$2&gt;=$G$13*12+$H$13,OR($I$13="",Z$1*12+Z$2&lt;=$I$13*12+$J$13)),ROUND($D$13*(1+$E$13/100)^(Z$1-$G$13),0),0)</f>
        <v/>
      </c>
      <c r="AA25" s="2">
        <f>IF(AND(AA$1*12+AA$2&gt;=$G$13*12+$H$13,OR($I$13="",AA$1*12+AA$2&lt;=$I$13*12+$J$13)),ROUND($D$13*(1+$E$13/100)^(AA$1-$G$13),0),0)</f>
        <v/>
      </c>
      <c r="AB25" s="2">
        <f>IF(AND(AB$1*12+AB$2&gt;=$G$13*12+$H$13,OR($I$13="",AB$1*12+AB$2&lt;=$I$13*12+$J$13)),ROUND($D$13*(1+$E$13/100)^(AB$1-$G$13),0),0)</f>
        <v/>
      </c>
      <c r="AC25" s="2">
        <f>IF(AND(AC$1*12+AC$2&gt;=$G$13*12+$H$13,OR($I$13="",AC$1*12+AC$2&lt;=$I$13*12+$J$13)),ROUND($D$13*(1+$E$13/100)^(AC$1-$G$13),0),0)</f>
        <v/>
      </c>
      <c r="AD25" s="2">
        <f>IF(AND(AD$1*12+AD$2&gt;=$G$13*12+$H$13,OR($I$13="",AD$1*12+AD$2&lt;=$I$13*12+$J$13)),ROUND($D$13*(1+$E$13/100)^(AD$1-$G$13),0),0)</f>
        <v/>
      </c>
      <c r="AE25" s="2">
        <f>IF(AND(AE$1*12+AE$2&gt;=$G$13*12+$H$13,OR($I$13="",AE$1*12+AE$2&lt;=$I$13*12+$J$13)),ROUND($D$13*(1+$E$13/100)^(AE$1-$G$13),0),0)</f>
        <v/>
      </c>
      <c r="AF25" s="2">
        <f>IF(AND(AF$1*12+AF$2&gt;=$G$13*12+$H$13,OR($I$13="",AF$1*12+AF$2&lt;=$I$13*12+$J$13)),ROUND($D$13*(1+$E$13/100)^(AF$1-$G$13),0),0)</f>
        <v/>
      </c>
      <c r="AG25" s="2">
        <f>IF(AND(AG$1*12+AG$2&gt;=$G$13*12+$H$13,OR($I$13="",AG$1*12+AG$2&lt;=$I$13*12+$J$13)),ROUND($D$13*(1+$E$13/100)^(AG$1-$G$13),0),0)</f>
        <v/>
      </c>
      <c r="AH25" s="2">
        <f>IF(AND(AH$1*12+AH$2&gt;=$G$13*12+$H$13,OR($I$13="",AH$1*12+AH$2&lt;=$I$13*12+$J$13)),ROUND($D$13*(1+$E$13/100)^(AH$1-$G$13),0),0)</f>
        <v/>
      </c>
      <c r="AI25" s="2">
        <f>IF(AND(AI$1*12+AI$2&gt;=$G$13*12+$H$13,OR($I$13="",AI$1*12+AI$2&lt;=$I$13*12+$J$13)),ROUND($D$13*(1+$E$13/100)^(AI$1-$G$13),0),0)</f>
        <v/>
      </c>
      <c r="AJ25" s="2">
        <f>IF(AND(AJ$1*12+AJ$2&gt;=$G$13*12+$H$13,OR($I$13="",AJ$1*12+AJ$2&lt;=$I$13*12+$J$13)),ROUND($D$13*(1+$E$13/100)^(AJ$1-$G$13),0),0)</f>
        <v/>
      </c>
      <c r="AK25" s="2">
        <f>IF(AND(AK$1*12+AK$2&gt;=$G$13*12+$H$13,OR($I$13="",AK$1*12+AK$2&lt;=$I$13*12+$J$13)),ROUND($D$13*(1+$E$13/100)^(AK$1-$G$13),0),0)</f>
        <v/>
      </c>
      <c r="AL25" s="2">
        <f>IF(AND(AL$1*12+AL$2&gt;=$G$13*12+$H$13,OR($I$13="",AL$1*12+AL$2&lt;=$I$13*12+$J$13)),ROUND($D$13*(1+$E$13/100)^(AL$1-$G$13),0),0)</f>
        <v/>
      </c>
      <c r="AM25" s="2">
        <f>IF(AND(AM$1*12+AM$2&gt;=$G$13*12+$H$13,OR($I$13="",AM$1*12+AM$2&lt;=$I$13*12+$J$13)),ROUND($D$13*(1+$E$13/100)^(AM$1-$G$13),0),0)</f>
        <v/>
      </c>
      <c r="AN25" s="2">
        <f>IF(AND(AN$1*12+AN$2&gt;=$G$13*12+$H$13,OR($I$13="",AN$1*12+AN$2&lt;=$I$13*12+$J$13)),ROUND($D$13*(1+$E$13/100)^(AN$1-$G$13),0),0)</f>
        <v/>
      </c>
      <c r="AO25" s="2">
        <f>IF(AND(AO$1*12+AO$2&gt;=$G$13*12+$H$13,OR($I$13="",AO$1*12+AO$2&lt;=$I$13*12+$J$13)),ROUND($D$13*(1+$E$13/100)^(AO$1-$G$13),0),0)</f>
        <v/>
      </c>
      <c r="AP25" s="2">
        <f>IF(AND(AP$1*12+AP$2&gt;=$G$13*12+$H$13,OR($I$13="",AP$1*12+AP$2&lt;=$I$13*12+$J$13)),ROUND($D$13*(1+$E$13/100)^(AP$1-$G$13),0),0)</f>
        <v/>
      </c>
      <c r="AQ25" s="2">
        <f>IF(AND(AQ$1*12+AQ$2&gt;=$G$13*12+$H$13,OR($I$13="",AQ$1*12+AQ$2&lt;=$I$13*12+$J$13)),ROUND($D$13*(1+$E$13/100)^(AQ$1-$G$13),0),0)</f>
        <v/>
      </c>
      <c r="AR25" s="2">
        <f>IF(AND(AR$1*12+AR$2&gt;=$G$13*12+$H$13,OR($I$13="",AR$1*12+AR$2&lt;=$I$13*12+$J$13)),ROUND($D$13*(1+$E$13/100)^(AR$1-$G$13),0),0)</f>
        <v/>
      </c>
      <c r="AS25" s="2">
        <f>IF(AND(AS$1*12+AS$2&gt;=$G$13*12+$H$13,OR($I$13="",AS$1*12+AS$2&lt;=$I$13*12+$J$13)),ROUND($D$13*(1+$E$13/100)^(AS$1-$G$13),0),0)</f>
        <v/>
      </c>
      <c r="AT25" s="2">
        <f>IF(AND(AT$1*12+AT$2&gt;=$G$13*12+$H$13,OR($I$13="",AT$1*12+AT$2&lt;=$I$13*12+$J$13)),ROUND($D$13*(1+$E$13/100)^(AT$1-$G$13),0),0)</f>
        <v/>
      </c>
      <c r="AU25" s="2">
        <f>IF(AND(AU$1*12+AU$2&gt;=$G$13*12+$H$13,OR($I$13="",AU$1*12+AU$2&lt;=$I$13*12+$J$13)),ROUND($D$13*(1+$E$13/100)^(AU$1-$G$13),0),0)</f>
        <v/>
      </c>
      <c r="AV25" s="2">
        <f>IF(AND(AV$1*12+AV$2&gt;=$G$13*12+$H$13,OR($I$13="",AV$1*12+AV$2&lt;=$I$13*12+$J$13)),ROUND($D$13*(1+$E$13/100)^(AV$1-$G$13),0),0)</f>
        <v/>
      </c>
      <c r="AW25" s="2">
        <f>IF(AND(AW$1*12+AW$2&gt;=$G$13*12+$H$13,OR($I$13="",AW$1*12+AW$2&lt;=$I$13*12+$J$13)),ROUND($D$13*(1+$E$13/100)^(AW$1-$G$13),0),0)</f>
        <v/>
      </c>
      <c r="AX25" s="2">
        <f>IF(AND(AX$1*12+AX$2&gt;=$G$13*12+$H$13,OR($I$13="",AX$1*12+AX$2&lt;=$I$13*12+$J$13)),ROUND($D$13*(1+$E$13/100)^(AX$1-$G$13),0),0)</f>
        <v/>
      </c>
      <c r="AY25" s="2">
        <f>IF(AND(AY$1*12+AY$2&gt;=$G$13*12+$H$13,OR($I$13="",AY$1*12+AY$2&lt;=$I$13*12+$J$13)),ROUND($D$13*(1+$E$13/100)^(AY$1-$G$13),0),0)</f>
        <v/>
      </c>
      <c r="AZ25" s="2">
        <f>IF(AND(AZ$1*12+AZ$2&gt;=$G$13*12+$H$13,OR($I$13="",AZ$1*12+AZ$2&lt;=$I$13*12+$J$13)),ROUND($D$13*(1+$E$13/100)^(AZ$1-$G$13),0),0)</f>
        <v/>
      </c>
      <c r="BA25" s="2">
        <f>IF(AND(BA$1*12+BA$2&gt;=$G$13*12+$H$13,OR($I$13="",BA$1*12+BA$2&lt;=$I$13*12+$J$13)),ROUND($D$13*(1+$E$13/100)^(BA$1-$G$13),0),0)</f>
        <v/>
      </c>
      <c r="BB25" s="2">
        <f>IF(AND(BB$1*12+BB$2&gt;=$G$13*12+$H$13,OR($I$13="",BB$1*12+BB$2&lt;=$I$13*12+$J$13)),ROUND($D$13*(1+$E$13/100)^(BB$1-$G$13),0),0)</f>
        <v/>
      </c>
    </row>
    <row r="26">
      <c r="A26" t="inlineStr">
        <is>
          <t>Pos 8 — Brutto</t>
        </is>
      </c>
      <c r="B26" s="2">
        <f>IF(AND(B$1*12+B$2&gt;=$G$14*12+$H$14,OR($I$14="",B$1*12+B$2&lt;=$I$14*12+$J$14)),ROUND($D$14*(1+$E$14/100)^(B$1-$G$14),0),0)</f>
        <v/>
      </c>
      <c r="C26" s="2">
        <f>IF(AND(C$1*12+C$2&gt;=$G$14*12+$H$14,OR($I$14="",C$1*12+C$2&lt;=$I$14*12+$J$14)),ROUND($D$14*(1+$E$14/100)^(C$1-$G$14),0),0)</f>
        <v/>
      </c>
      <c r="D26" s="2">
        <f>IF(AND(D$1*12+D$2&gt;=$G$14*12+$H$14,OR($I$14="",D$1*12+D$2&lt;=$I$14*12+$J$14)),ROUND($D$14*(1+$E$14/100)^(D$1-$G$14),0),0)</f>
        <v/>
      </c>
      <c r="E26" s="2">
        <f>IF(AND(E$1*12+E$2&gt;=$G$14*12+$H$14,OR($I$14="",E$1*12+E$2&lt;=$I$14*12+$J$14)),ROUND($D$14*(1+$E$14/100)^(E$1-$G$14),0),0)</f>
        <v/>
      </c>
      <c r="F26" s="2">
        <f>IF(AND(F$1*12+F$2&gt;=$G$14*12+$H$14,OR($I$14="",F$1*12+F$2&lt;=$I$14*12+$J$14)),ROUND($D$14*(1+$E$14/100)^(F$1-$G$14),0),0)</f>
        <v/>
      </c>
      <c r="G26" s="2">
        <f>IF(AND(G$1*12+G$2&gt;=$G$14*12+$H$14,OR($I$14="",G$1*12+G$2&lt;=$I$14*12+$J$14)),ROUND($D$14*(1+$E$14/100)^(G$1-$G$14),0),0)</f>
        <v/>
      </c>
      <c r="H26" s="2">
        <f>IF(AND(H$1*12+H$2&gt;=$G$14*12+$H$14,OR($I$14="",H$1*12+H$2&lt;=$I$14*12+$J$14)),ROUND($D$14*(1+$E$14/100)^(H$1-$G$14),0),0)</f>
        <v/>
      </c>
      <c r="I26" s="2">
        <f>IF(AND(I$1*12+I$2&gt;=$G$14*12+$H$14,OR($I$14="",I$1*12+I$2&lt;=$I$14*12+$J$14)),ROUND($D$14*(1+$E$14/100)^(I$1-$G$14),0),0)</f>
        <v/>
      </c>
      <c r="J26" s="2">
        <f>IF(AND(J$1*12+J$2&gt;=$G$14*12+$H$14,OR($I$14="",J$1*12+J$2&lt;=$I$14*12+$J$14)),ROUND($D$14*(1+$E$14/100)^(J$1-$G$14),0),0)</f>
        <v/>
      </c>
      <c r="K26" s="2">
        <f>IF(AND(K$1*12+K$2&gt;=$G$14*12+$H$14,OR($I$14="",K$1*12+K$2&lt;=$I$14*12+$J$14)),ROUND($D$14*(1+$E$14/100)^(K$1-$G$14),0),0)</f>
        <v/>
      </c>
      <c r="L26" s="2">
        <f>IF(AND(L$1*12+L$2&gt;=$G$14*12+$H$14,OR($I$14="",L$1*12+L$2&lt;=$I$14*12+$J$14)),ROUND($D$14*(1+$E$14/100)^(L$1-$G$14),0),0)</f>
        <v/>
      </c>
      <c r="M26" s="2">
        <f>IF(AND(M$1*12+M$2&gt;=$G$14*12+$H$14,OR($I$14="",M$1*12+M$2&lt;=$I$14*12+$J$14)),ROUND($D$14*(1+$E$14/100)^(M$1-$G$14),0),0)</f>
        <v/>
      </c>
      <c r="N26" s="2">
        <f>IF(AND(N$1*12+N$2&gt;=$G$14*12+$H$14,OR($I$14="",N$1*12+N$2&lt;=$I$14*12+$J$14)),ROUND($D$14*(1+$E$14/100)^(N$1-$G$14),0),0)</f>
        <v/>
      </c>
      <c r="O26" s="2">
        <f>IF(AND(O$1*12+O$2&gt;=$G$14*12+$H$14,OR($I$14="",O$1*12+O$2&lt;=$I$14*12+$J$14)),ROUND($D$14*(1+$E$14/100)^(O$1-$G$14),0),0)</f>
        <v/>
      </c>
      <c r="P26" s="2">
        <f>IF(AND(P$1*12+P$2&gt;=$G$14*12+$H$14,OR($I$14="",P$1*12+P$2&lt;=$I$14*12+$J$14)),ROUND($D$14*(1+$E$14/100)^(P$1-$G$14),0),0)</f>
        <v/>
      </c>
      <c r="Q26" s="2">
        <f>IF(AND(Q$1*12+Q$2&gt;=$G$14*12+$H$14,OR($I$14="",Q$1*12+Q$2&lt;=$I$14*12+$J$14)),ROUND($D$14*(1+$E$14/100)^(Q$1-$G$14),0),0)</f>
        <v/>
      </c>
      <c r="R26" s="2">
        <f>IF(AND(R$1*12+R$2&gt;=$G$14*12+$H$14,OR($I$14="",R$1*12+R$2&lt;=$I$14*12+$J$14)),ROUND($D$14*(1+$E$14/100)^(R$1-$G$14),0),0)</f>
        <v/>
      </c>
      <c r="S26" s="2">
        <f>IF(AND(S$1*12+S$2&gt;=$G$14*12+$H$14,OR($I$14="",S$1*12+S$2&lt;=$I$14*12+$J$14)),ROUND($D$14*(1+$E$14/100)^(S$1-$G$14),0),0)</f>
        <v/>
      </c>
      <c r="T26" s="2">
        <f>IF(AND(T$1*12+T$2&gt;=$G$14*12+$H$14,OR($I$14="",T$1*12+T$2&lt;=$I$14*12+$J$14)),ROUND($D$14*(1+$E$14/100)^(T$1-$G$14),0),0)</f>
        <v/>
      </c>
      <c r="U26" s="2">
        <f>IF(AND(U$1*12+U$2&gt;=$G$14*12+$H$14,OR($I$14="",U$1*12+U$2&lt;=$I$14*12+$J$14)),ROUND($D$14*(1+$E$14/100)^(U$1-$G$14),0),0)</f>
        <v/>
      </c>
      <c r="V26" s="2">
        <f>IF(AND(V$1*12+V$2&gt;=$G$14*12+$H$14,OR($I$14="",V$1*12+V$2&lt;=$I$14*12+$J$14)),ROUND($D$14*(1+$E$14/100)^(V$1-$G$14),0),0)</f>
        <v/>
      </c>
      <c r="W26" s="2">
        <f>IF(AND(W$1*12+W$2&gt;=$G$14*12+$H$14,OR($I$14="",W$1*12+W$2&lt;=$I$14*12+$J$14)),ROUND($D$14*(1+$E$14/100)^(W$1-$G$14),0),0)</f>
        <v/>
      </c>
      <c r="X26" s="2">
        <f>IF(AND(X$1*12+X$2&gt;=$G$14*12+$H$14,OR($I$14="",X$1*12+X$2&lt;=$I$14*12+$J$14)),ROUND($D$14*(1+$E$14/100)^(X$1-$G$14),0),0)</f>
        <v/>
      </c>
      <c r="Y26" s="2">
        <f>IF(AND(Y$1*12+Y$2&gt;=$G$14*12+$H$14,OR($I$14="",Y$1*12+Y$2&lt;=$I$14*12+$J$14)),ROUND($D$14*(1+$E$14/100)^(Y$1-$G$14),0),0)</f>
        <v/>
      </c>
      <c r="Z26" s="2">
        <f>IF(AND(Z$1*12+Z$2&gt;=$G$14*12+$H$14,OR($I$14="",Z$1*12+Z$2&lt;=$I$14*12+$J$14)),ROUND($D$14*(1+$E$14/100)^(Z$1-$G$14),0),0)</f>
        <v/>
      </c>
      <c r="AA26" s="2">
        <f>IF(AND(AA$1*12+AA$2&gt;=$G$14*12+$H$14,OR($I$14="",AA$1*12+AA$2&lt;=$I$14*12+$J$14)),ROUND($D$14*(1+$E$14/100)^(AA$1-$G$14),0),0)</f>
        <v/>
      </c>
      <c r="AB26" s="2">
        <f>IF(AND(AB$1*12+AB$2&gt;=$G$14*12+$H$14,OR($I$14="",AB$1*12+AB$2&lt;=$I$14*12+$J$14)),ROUND($D$14*(1+$E$14/100)^(AB$1-$G$14),0),0)</f>
        <v/>
      </c>
      <c r="AC26" s="2">
        <f>IF(AND(AC$1*12+AC$2&gt;=$G$14*12+$H$14,OR($I$14="",AC$1*12+AC$2&lt;=$I$14*12+$J$14)),ROUND($D$14*(1+$E$14/100)^(AC$1-$G$14),0),0)</f>
        <v/>
      </c>
      <c r="AD26" s="2">
        <f>IF(AND(AD$1*12+AD$2&gt;=$G$14*12+$H$14,OR($I$14="",AD$1*12+AD$2&lt;=$I$14*12+$J$14)),ROUND($D$14*(1+$E$14/100)^(AD$1-$G$14),0),0)</f>
        <v/>
      </c>
      <c r="AE26" s="2">
        <f>IF(AND(AE$1*12+AE$2&gt;=$G$14*12+$H$14,OR($I$14="",AE$1*12+AE$2&lt;=$I$14*12+$J$14)),ROUND($D$14*(1+$E$14/100)^(AE$1-$G$14),0),0)</f>
        <v/>
      </c>
      <c r="AF26" s="2">
        <f>IF(AND(AF$1*12+AF$2&gt;=$G$14*12+$H$14,OR($I$14="",AF$1*12+AF$2&lt;=$I$14*12+$J$14)),ROUND($D$14*(1+$E$14/100)^(AF$1-$G$14),0),0)</f>
        <v/>
      </c>
      <c r="AG26" s="2">
        <f>IF(AND(AG$1*12+AG$2&gt;=$G$14*12+$H$14,OR($I$14="",AG$1*12+AG$2&lt;=$I$14*12+$J$14)),ROUND($D$14*(1+$E$14/100)^(AG$1-$G$14),0),0)</f>
        <v/>
      </c>
      <c r="AH26" s="2">
        <f>IF(AND(AH$1*12+AH$2&gt;=$G$14*12+$H$14,OR($I$14="",AH$1*12+AH$2&lt;=$I$14*12+$J$14)),ROUND($D$14*(1+$E$14/100)^(AH$1-$G$14),0),0)</f>
        <v/>
      </c>
      <c r="AI26" s="2">
        <f>IF(AND(AI$1*12+AI$2&gt;=$G$14*12+$H$14,OR($I$14="",AI$1*12+AI$2&lt;=$I$14*12+$J$14)),ROUND($D$14*(1+$E$14/100)^(AI$1-$G$14),0),0)</f>
        <v/>
      </c>
      <c r="AJ26" s="2">
        <f>IF(AND(AJ$1*12+AJ$2&gt;=$G$14*12+$H$14,OR($I$14="",AJ$1*12+AJ$2&lt;=$I$14*12+$J$14)),ROUND($D$14*(1+$E$14/100)^(AJ$1-$G$14),0),0)</f>
        <v/>
      </c>
      <c r="AK26" s="2">
        <f>IF(AND(AK$1*12+AK$2&gt;=$G$14*12+$H$14,OR($I$14="",AK$1*12+AK$2&lt;=$I$14*12+$J$14)),ROUND($D$14*(1+$E$14/100)^(AK$1-$G$14),0),0)</f>
        <v/>
      </c>
      <c r="AL26" s="2">
        <f>IF(AND(AL$1*12+AL$2&gt;=$G$14*12+$H$14,OR($I$14="",AL$1*12+AL$2&lt;=$I$14*12+$J$14)),ROUND($D$14*(1+$E$14/100)^(AL$1-$G$14),0),0)</f>
        <v/>
      </c>
      <c r="AM26" s="2">
        <f>IF(AND(AM$1*12+AM$2&gt;=$G$14*12+$H$14,OR($I$14="",AM$1*12+AM$2&lt;=$I$14*12+$J$14)),ROUND($D$14*(1+$E$14/100)^(AM$1-$G$14),0),0)</f>
        <v/>
      </c>
      <c r="AN26" s="2">
        <f>IF(AND(AN$1*12+AN$2&gt;=$G$14*12+$H$14,OR($I$14="",AN$1*12+AN$2&lt;=$I$14*12+$J$14)),ROUND($D$14*(1+$E$14/100)^(AN$1-$G$14),0),0)</f>
        <v/>
      </c>
      <c r="AO26" s="2">
        <f>IF(AND(AO$1*12+AO$2&gt;=$G$14*12+$H$14,OR($I$14="",AO$1*12+AO$2&lt;=$I$14*12+$J$14)),ROUND($D$14*(1+$E$14/100)^(AO$1-$G$14),0),0)</f>
        <v/>
      </c>
      <c r="AP26" s="2">
        <f>IF(AND(AP$1*12+AP$2&gt;=$G$14*12+$H$14,OR($I$14="",AP$1*12+AP$2&lt;=$I$14*12+$J$14)),ROUND($D$14*(1+$E$14/100)^(AP$1-$G$14),0),0)</f>
        <v/>
      </c>
      <c r="AQ26" s="2">
        <f>IF(AND(AQ$1*12+AQ$2&gt;=$G$14*12+$H$14,OR($I$14="",AQ$1*12+AQ$2&lt;=$I$14*12+$J$14)),ROUND($D$14*(1+$E$14/100)^(AQ$1-$G$14),0),0)</f>
        <v/>
      </c>
      <c r="AR26" s="2">
        <f>IF(AND(AR$1*12+AR$2&gt;=$G$14*12+$H$14,OR($I$14="",AR$1*12+AR$2&lt;=$I$14*12+$J$14)),ROUND($D$14*(1+$E$14/100)^(AR$1-$G$14),0),0)</f>
        <v/>
      </c>
      <c r="AS26" s="2">
        <f>IF(AND(AS$1*12+AS$2&gt;=$G$14*12+$H$14,OR($I$14="",AS$1*12+AS$2&lt;=$I$14*12+$J$14)),ROUND($D$14*(1+$E$14/100)^(AS$1-$G$14),0),0)</f>
        <v/>
      </c>
      <c r="AT26" s="2">
        <f>IF(AND(AT$1*12+AT$2&gt;=$G$14*12+$H$14,OR($I$14="",AT$1*12+AT$2&lt;=$I$14*12+$J$14)),ROUND($D$14*(1+$E$14/100)^(AT$1-$G$14),0),0)</f>
        <v/>
      </c>
      <c r="AU26" s="2">
        <f>IF(AND(AU$1*12+AU$2&gt;=$G$14*12+$H$14,OR($I$14="",AU$1*12+AU$2&lt;=$I$14*12+$J$14)),ROUND($D$14*(1+$E$14/100)^(AU$1-$G$14),0),0)</f>
        <v/>
      </c>
      <c r="AV26" s="2">
        <f>IF(AND(AV$1*12+AV$2&gt;=$G$14*12+$H$14,OR($I$14="",AV$1*12+AV$2&lt;=$I$14*12+$J$14)),ROUND($D$14*(1+$E$14/100)^(AV$1-$G$14),0),0)</f>
        <v/>
      </c>
      <c r="AW26" s="2">
        <f>IF(AND(AW$1*12+AW$2&gt;=$G$14*12+$H$14,OR($I$14="",AW$1*12+AW$2&lt;=$I$14*12+$J$14)),ROUND($D$14*(1+$E$14/100)^(AW$1-$G$14),0),0)</f>
        <v/>
      </c>
      <c r="AX26" s="2">
        <f>IF(AND(AX$1*12+AX$2&gt;=$G$14*12+$H$14,OR($I$14="",AX$1*12+AX$2&lt;=$I$14*12+$J$14)),ROUND($D$14*(1+$E$14/100)^(AX$1-$G$14),0),0)</f>
        <v/>
      </c>
      <c r="AY26" s="2">
        <f>IF(AND(AY$1*12+AY$2&gt;=$G$14*12+$H$14,OR($I$14="",AY$1*12+AY$2&lt;=$I$14*12+$J$14)),ROUND($D$14*(1+$E$14/100)^(AY$1-$G$14),0),0)</f>
        <v/>
      </c>
      <c r="AZ26" s="2">
        <f>IF(AND(AZ$1*12+AZ$2&gt;=$G$14*12+$H$14,OR($I$14="",AZ$1*12+AZ$2&lt;=$I$14*12+$J$14)),ROUND($D$14*(1+$E$14/100)^(AZ$1-$G$14),0),0)</f>
        <v/>
      </c>
      <c r="BA26" s="2">
        <f>IF(AND(BA$1*12+BA$2&gt;=$G$14*12+$H$14,OR($I$14="",BA$1*12+BA$2&lt;=$I$14*12+$J$14)),ROUND($D$14*(1+$E$14/100)^(BA$1-$G$14),0),0)</f>
        <v/>
      </c>
      <c r="BB26" s="2">
        <f>IF(AND(BB$1*12+BB$2&gt;=$G$14*12+$H$14,OR($I$14="",BB$1*12+BB$2&lt;=$I$14*12+$J$14)),ROUND($D$14*(1+$E$14/100)^(BB$1-$G$14),0),0)</f>
        <v/>
      </c>
    </row>
    <row r="27">
      <c r="A27" t="inlineStr">
        <is>
          <t>Pos 9 — Brutto</t>
        </is>
      </c>
      <c r="B27" s="4">
        <f>IF(AND(B$1*12+B$2&gt;=$G$15*12+$H$15,OR($I$15="",B$1*12+B$2&lt;=$I$15*12+$J$15)),ROUND($D$15*(1+$E$15/100)^(B$1-$G$15),0),0)</f>
        <v/>
      </c>
      <c r="C27" s="4">
        <f>IF(AND(C$1*12+C$2&gt;=$G$15*12+$H$15,OR($I$15="",C$1*12+C$2&lt;=$I$15*12+$J$15)),ROUND($D$15*(1+$E$15/100)^(C$1-$G$15),0),0)</f>
        <v/>
      </c>
      <c r="D27" s="4">
        <f>IF(AND(D$1*12+D$2&gt;=$G$15*12+$H$15,OR($I$15="",D$1*12+D$2&lt;=$I$15*12+$J$15)),ROUND($D$15*(1+$E$15/100)^(D$1-$G$15),0),0)</f>
        <v/>
      </c>
      <c r="E27" s="4">
        <f>IF(AND(E$1*12+E$2&gt;=$G$15*12+$H$15,OR($I$15="",E$1*12+E$2&lt;=$I$15*12+$J$15)),ROUND($D$15*(1+$E$15/100)^(E$1-$G$15),0),0)</f>
        <v/>
      </c>
      <c r="F27" s="4">
        <f>IF(AND(F$1*12+F$2&gt;=$G$15*12+$H$15,OR($I$15="",F$1*12+F$2&lt;=$I$15*12+$J$15)),ROUND($D$15*(1+$E$15/100)^(F$1-$G$15),0),0)</f>
        <v/>
      </c>
      <c r="G27" s="4">
        <f>IF(AND(G$1*12+G$2&gt;=$G$15*12+$H$15,OR($I$15="",G$1*12+G$2&lt;=$I$15*12+$J$15)),ROUND($D$15*(1+$E$15/100)^(G$1-$G$15),0),0)</f>
        <v/>
      </c>
      <c r="H27" s="4">
        <f>IF(AND(H$1*12+H$2&gt;=$G$15*12+$H$15,OR($I$15="",H$1*12+H$2&lt;=$I$15*12+$J$15)),ROUND($D$15*(1+$E$15/100)^(H$1-$G$15),0),0)</f>
        <v/>
      </c>
      <c r="I27" s="4">
        <f>IF(AND(I$1*12+I$2&gt;=$G$15*12+$H$15,OR($I$15="",I$1*12+I$2&lt;=$I$15*12+$J$15)),ROUND($D$15*(1+$E$15/100)^(I$1-$G$15),0),0)</f>
        <v/>
      </c>
      <c r="J27" s="4">
        <f>IF(AND(J$1*12+J$2&gt;=$G$15*12+$H$15,OR($I$15="",J$1*12+J$2&lt;=$I$15*12+$J$15)),ROUND($D$15*(1+$E$15/100)^(J$1-$G$15),0),0)</f>
        <v/>
      </c>
      <c r="K27" s="4">
        <f>IF(AND(K$1*12+K$2&gt;=$G$15*12+$H$15,OR($I$15="",K$1*12+K$2&lt;=$I$15*12+$J$15)),ROUND($D$15*(1+$E$15/100)^(K$1-$G$15),0),0)</f>
        <v/>
      </c>
      <c r="L27" s="4">
        <f>IF(AND(L$1*12+L$2&gt;=$G$15*12+$H$15,OR($I$15="",L$1*12+L$2&lt;=$I$15*12+$J$15)),ROUND($D$15*(1+$E$15/100)^(L$1-$G$15),0),0)</f>
        <v/>
      </c>
      <c r="M27" s="4">
        <f>IF(AND(M$1*12+M$2&gt;=$G$15*12+$H$15,OR($I$15="",M$1*12+M$2&lt;=$I$15*12+$J$15)),ROUND($D$15*(1+$E$15/100)^(M$1-$G$15),0),0)</f>
        <v/>
      </c>
      <c r="N27" s="4">
        <f>IF(AND(N$1*12+N$2&gt;=$G$15*12+$H$15,OR($I$15="",N$1*12+N$2&lt;=$I$15*12+$J$15)),ROUND($D$15*(1+$E$15/100)^(N$1-$G$15),0),0)</f>
        <v/>
      </c>
      <c r="O27" s="4">
        <f>IF(AND(O$1*12+O$2&gt;=$G$15*12+$H$15,OR($I$15="",O$1*12+O$2&lt;=$I$15*12+$J$15)),ROUND($D$15*(1+$E$15/100)^(O$1-$G$15),0),0)</f>
        <v/>
      </c>
      <c r="P27" s="4">
        <f>IF(AND(P$1*12+P$2&gt;=$G$15*12+$H$15,OR($I$15="",P$1*12+P$2&lt;=$I$15*12+$J$15)),ROUND($D$15*(1+$E$15/100)^(P$1-$G$15),0),0)</f>
        <v/>
      </c>
      <c r="Q27" s="4">
        <f>IF(AND(Q$1*12+Q$2&gt;=$G$15*12+$H$15,OR($I$15="",Q$1*12+Q$2&lt;=$I$15*12+$J$15)),ROUND($D$15*(1+$E$15/100)^(Q$1-$G$15),0),0)</f>
        <v/>
      </c>
      <c r="R27" s="4">
        <f>IF(AND(R$1*12+R$2&gt;=$G$15*12+$H$15,OR($I$15="",R$1*12+R$2&lt;=$I$15*12+$J$15)),ROUND($D$15*(1+$E$15/100)^(R$1-$G$15),0),0)</f>
        <v/>
      </c>
      <c r="S27" s="4">
        <f>IF(AND(S$1*12+S$2&gt;=$G$15*12+$H$15,OR($I$15="",S$1*12+S$2&lt;=$I$15*12+$J$15)),ROUND($D$15*(1+$E$15/100)^(S$1-$G$15),0),0)</f>
        <v/>
      </c>
      <c r="T27" s="4">
        <f>IF(AND(T$1*12+T$2&gt;=$G$15*12+$H$15,OR($I$15="",T$1*12+T$2&lt;=$I$15*12+$J$15)),ROUND($D$15*(1+$E$15/100)^(T$1-$G$15),0),0)</f>
        <v/>
      </c>
      <c r="U27" s="4">
        <f>IF(AND(U$1*12+U$2&gt;=$G$15*12+$H$15,OR($I$15="",U$1*12+U$2&lt;=$I$15*12+$J$15)),ROUND($D$15*(1+$E$15/100)^(U$1-$G$15),0),0)</f>
        <v/>
      </c>
      <c r="V27" s="4">
        <f>IF(AND(V$1*12+V$2&gt;=$G$15*12+$H$15,OR($I$15="",V$1*12+V$2&lt;=$I$15*12+$J$15)),ROUND($D$15*(1+$E$15/100)^(V$1-$G$15),0),0)</f>
        <v/>
      </c>
      <c r="W27" s="4">
        <f>IF(AND(W$1*12+W$2&gt;=$G$15*12+$H$15,OR($I$15="",W$1*12+W$2&lt;=$I$15*12+$J$15)),ROUND($D$15*(1+$E$15/100)^(W$1-$G$15),0),0)</f>
        <v/>
      </c>
      <c r="X27" s="4">
        <f>IF(AND(X$1*12+X$2&gt;=$G$15*12+$H$15,OR($I$15="",X$1*12+X$2&lt;=$I$15*12+$J$15)),ROUND($D$15*(1+$E$15/100)^(X$1-$G$15),0),0)</f>
        <v/>
      </c>
      <c r="Y27" s="4">
        <f>IF(AND(Y$1*12+Y$2&gt;=$G$15*12+$H$15,OR($I$15="",Y$1*12+Y$2&lt;=$I$15*12+$J$15)),ROUND($D$15*(1+$E$15/100)^(Y$1-$G$15),0),0)</f>
        <v/>
      </c>
      <c r="Z27" s="4">
        <f>IF(AND(Z$1*12+Z$2&gt;=$G$15*12+$H$15,OR($I$15="",Z$1*12+Z$2&lt;=$I$15*12+$J$15)),ROUND($D$15*(1+$E$15/100)^(Z$1-$G$15),0),0)</f>
        <v/>
      </c>
      <c r="AA27" s="4">
        <f>IF(AND(AA$1*12+AA$2&gt;=$G$15*12+$H$15,OR($I$15="",AA$1*12+AA$2&lt;=$I$15*12+$J$15)),ROUND($D$15*(1+$E$15/100)^(AA$1-$G$15),0),0)</f>
        <v/>
      </c>
      <c r="AB27" s="4">
        <f>IF(AND(AB$1*12+AB$2&gt;=$G$15*12+$H$15,OR($I$15="",AB$1*12+AB$2&lt;=$I$15*12+$J$15)),ROUND($D$15*(1+$E$15/100)^(AB$1-$G$15),0),0)</f>
        <v/>
      </c>
      <c r="AC27" s="4">
        <f>IF(AND(AC$1*12+AC$2&gt;=$G$15*12+$H$15,OR($I$15="",AC$1*12+AC$2&lt;=$I$15*12+$J$15)),ROUND($D$15*(1+$E$15/100)^(AC$1-$G$15),0),0)</f>
        <v/>
      </c>
      <c r="AD27" s="4">
        <f>IF(AND(AD$1*12+AD$2&gt;=$G$15*12+$H$15,OR($I$15="",AD$1*12+AD$2&lt;=$I$15*12+$J$15)),ROUND($D$15*(1+$E$15/100)^(AD$1-$G$15),0),0)</f>
        <v/>
      </c>
      <c r="AE27" s="4">
        <f>IF(AND(AE$1*12+AE$2&gt;=$G$15*12+$H$15,OR($I$15="",AE$1*12+AE$2&lt;=$I$15*12+$J$15)),ROUND($D$15*(1+$E$15/100)^(AE$1-$G$15),0),0)</f>
        <v/>
      </c>
      <c r="AF27" s="4">
        <f>IF(AND(AF$1*12+AF$2&gt;=$G$15*12+$H$15,OR($I$15="",AF$1*12+AF$2&lt;=$I$15*12+$J$15)),ROUND($D$15*(1+$E$15/100)^(AF$1-$G$15),0),0)</f>
        <v/>
      </c>
      <c r="AG27" s="4">
        <f>IF(AND(AG$1*12+AG$2&gt;=$G$15*12+$H$15,OR($I$15="",AG$1*12+AG$2&lt;=$I$15*12+$J$15)),ROUND($D$15*(1+$E$15/100)^(AG$1-$G$15),0),0)</f>
        <v/>
      </c>
      <c r="AH27" s="4">
        <f>IF(AND(AH$1*12+AH$2&gt;=$G$15*12+$H$15,OR($I$15="",AH$1*12+AH$2&lt;=$I$15*12+$J$15)),ROUND($D$15*(1+$E$15/100)^(AH$1-$G$15),0),0)</f>
        <v/>
      </c>
      <c r="AI27" s="4">
        <f>IF(AND(AI$1*12+AI$2&gt;=$G$15*12+$H$15,OR($I$15="",AI$1*12+AI$2&lt;=$I$15*12+$J$15)),ROUND($D$15*(1+$E$15/100)^(AI$1-$G$15),0),0)</f>
        <v/>
      </c>
      <c r="AJ27" s="4">
        <f>IF(AND(AJ$1*12+AJ$2&gt;=$G$15*12+$H$15,OR($I$15="",AJ$1*12+AJ$2&lt;=$I$15*12+$J$15)),ROUND($D$15*(1+$E$15/100)^(AJ$1-$G$15),0),0)</f>
        <v/>
      </c>
      <c r="AK27" s="4">
        <f>IF(AND(AK$1*12+AK$2&gt;=$G$15*12+$H$15,OR($I$15="",AK$1*12+AK$2&lt;=$I$15*12+$J$15)),ROUND($D$15*(1+$E$15/100)^(AK$1-$G$15),0),0)</f>
        <v/>
      </c>
      <c r="AL27" s="4">
        <f>IF(AND(AL$1*12+AL$2&gt;=$G$15*12+$H$15,OR($I$15="",AL$1*12+AL$2&lt;=$I$15*12+$J$15)),ROUND($D$15*(1+$E$15/100)^(AL$1-$G$15),0),0)</f>
        <v/>
      </c>
      <c r="AM27" s="4">
        <f>IF(AND(AM$1*12+AM$2&gt;=$G$15*12+$H$15,OR($I$15="",AM$1*12+AM$2&lt;=$I$15*12+$J$15)),ROUND($D$15*(1+$E$15/100)^(AM$1-$G$15),0),0)</f>
        <v/>
      </c>
      <c r="AN27" s="4">
        <f>IF(AND(AN$1*12+AN$2&gt;=$G$15*12+$H$15,OR($I$15="",AN$1*12+AN$2&lt;=$I$15*12+$J$15)),ROUND($D$15*(1+$E$15/100)^(AN$1-$G$15),0),0)</f>
        <v/>
      </c>
      <c r="AO27" s="4">
        <f>IF(AND(AO$1*12+AO$2&gt;=$G$15*12+$H$15,OR($I$15="",AO$1*12+AO$2&lt;=$I$15*12+$J$15)),ROUND($D$15*(1+$E$15/100)^(AO$1-$G$15),0),0)</f>
        <v/>
      </c>
      <c r="AP27" s="4">
        <f>IF(AND(AP$1*12+AP$2&gt;=$G$15*12+$H$15,OR($I$15="",AP$1*12+AP$2&lt;=$I$15*12+$J$15)),ROUND($D$15*(1+$E$15/100)^(AP$1-$G$15),0),0)</f>
        <v/>
      </c>
      <c r="AQ27" s="4">
        <f>IF(AND(AQ$1*12+AQ$2&gt;=$G$15*12+$H$15,OR($I$15="",AQ$1*12+AQ$2&lt;=$I$15*12+$J$15)),ROUND($D$15*(1+$E$15/100)^(AQ$1-$G$15),0),0)</f>
        <v/>
      </c>
      <c r="AR27" s="4">
        <f>IF(AND(AR$1*12+AR$2&gt;=$G$15*12+$H$15,OR($I$15="",AR$1*12+AR$2&lt;=$I$15*12+$J$15)),ROUND($D$15*(1+$E$15/100)^(AR$1-$G$15),0),0)</f>
        <v/>
      </c>
      <c r="AS27" s="4">
        <f>IF(AND(AS$1*12+AS$2&gt;=$G$15*12+$H$15,OR($I$15="",AS$1*12+AS$2&lt;=$I$15*12+$J$15)),ROUND($D$15*(1+$E$15/100)^(AS$1-$G$15),0),0)</f>
        <v/>
      </c>
      <c r="AT27" s="4">
        <f>IF(AND(AT$1*12+AT$2&gt;=$G$15*12+$H$15,OR($I$15="",AT$1*12+AT$2&lt;=$I$15*12+$J$15)),ROUND($D$15*(1+$E$15/100)^(AT$1-$G$15),0),0)</f>
        <v/>
      </c>
      <c r="AU27" s="4">
        <f>IF(AND(AU$1*12+AU$2&gt;=$G$15*12+$H$15,OR($I$15="",AU$1*12+AU$2&lt;=$I$15*12+$J$15)),ROUND($D$15*(1+$E$15/100)^(AU$1-$G$15),0),0)</f>
        <v/>
      </c>
      <c r="AV27" s="4">
        <f>IF(AND(AV$1*12+AV$2&gt;=$G$15*12+$H$15,OR($I$15="",AV$1*12+AV$2&lt;=$I$15*12+$J$15)),ROUND($D$15*(1+$E$15/100)^(AV$1-$G$15),0),0)</f>
        <v/>
      </c>
      <c r="AW27" s="4">
        <f>IF(AND(AW$1*12+AW$2&gt;=$G$15*12+$H$15,OR($I$15="",AW$1*12+AW$2&lt;=$I$15*12+$J$15)),ROUND($D$15*(1+$E$15/100)^(AW$1-$G$15),0),0)</f>
        <v/>
      </c>
      <c r="AX27" s="4">
        <f>IF(AND(AX$1*12+AX$2&gt;=$G$15*12+$H$15,OR($I$15="",AX$1*12+AX$2&lt;=$I$15*12+$J$15)),ROUND($D$15*(1+$E$15/100)^(AX$1-$G$15),0),0)</f>
        <v/>
      </c>
      <c r="AY27" s="4">
        <f>IF(AND(AY$1*12+AY$2&gt;=$G$15*12+$H$15,OR($I$15="",AY$1*12+AY$2&lt;=$I$15*12+$J$15)),ROUND($D$15*(1+$E$15/100)^(AY$1-$G$15),0),0)</f>
        <v/>
      </c>
      <c r="AZ27" s="4">
        <f>IF(AND(AZ$1*12+AZ$2&gt;=$G$15*12+$H$15,OR($I$15="",AZ$1*12+AZ$2&lt;=$I$15*12+$J$15)),ROUND($D$15*(1+$E$15/100)^(AZ$1-$G$15),0),0)</f>
        <v/>
      </c>
      <c r="BA27" s="4">
        <f>IF(AND(BA$1*12+BA$2&gt;=$G$15*12+$H$15,OR($I$15="",BA$1*12+BA$2&lt;=$I$15*12+$J$15)),ROUND($D$15*(1+$E$15/100)^(BA$1-$G$15),0),0)</f>
        <v/>
      </c>
      <c r="BB27" s="4">
        <f>IF(AND(BB$1*12+BB$2&gt;=$G$15*12+$H$15,OR($I$15="",BB$1*12+BB$2&lt;=$I$15*12+$J$15)),ROUND($D$15*(1+$E$15/100)^(BB$1-$G$15),0),0)</f>
        <v/>
      </c>
    </row>
    <row r="28">
      <c r="A28" t="inlineStr">
        <is>
          <t>Pos 10 — Brutto</t>
        </is>
      </c>
      <c r="B28" s="4">
        <f>IF(AND(B$1*12+B$2&gt;=$G$16*12+$H$16,OR($I$16="",B$1*12+B$2&lt;=$I$16*12+$J$16)),ROUND($D$16*(1+$E$16/100)^(B$1-$G$16),0),0)</f>
        <v/>
      </c>
      <c r="C28" s="4">
        <f>IF(AND(C$1*12+C$2&gt;=$G$16*12+$H$16,OR($I$16="",C$1*12+C$2&lt;=$I$16*12+$J$16)),ROUND($D$16*(1+$E$16/100)^(C$1-$G$16),0),0)</f>
        <v/>
      </c>
      <c r="D28" s="4">
        <f>IF(AND(D$1*12+D$2&gt;=$G$16*12+$H$16,OR($I$16="",D$1*12+D$2&lt;=$I$16*12+$J$16)),ROUND($D$16*(1+$E$16/100)^(D$1-$G$16),0),0)</f>
        <v/>
      </c>
      <c r="E28" s="4">
        <f>IF(AND(E$1*12+E$2&gt;=$G$16*12+$H$16,OR($I$16="",E$1*12+E$2&lt;=$I$16*12+$J$16)),ROUND($D$16*(1+$E$16/100)^(E$1-$G$16),0),0)</f>
        <v/>
      </c>
      <c r="F28" s="4">
        <f>IF(AND(F$1*12+F$2&gt;=$G$16*12+$H$16,OR($I$16="",F$1*12+F$2&lt;=$I$16*12+$J$16)),ROUND($D$16*(1+$E$16/100)^(F$1-$G$16),0),0)</f>
        <v/>
      </c>
      <c r="G28" s="4">
        <f>IF(AND(G$1*12+G$2&gt;=$G$16*12+$H$16,OR($I$16="",G$1*12+G$2&lt;=$I$16*12+$J$16)),ROUND($D$16*(1+$E$16/100)^(G$1-$G$16),0),0)</f>
        <v/>
      </c>
      <c r="H28" s="4">
        <f>IF(AND(H$1*12+H$2&gt;=$G$16*12+$H$16,OR($I$16="",H$1*12+H$2&lt;=$I$16*12+$J$16)),ROUND($D$16*(1+$E$16/100)^(H$1-$G$16),0),0)</f>
        <v/>
      </c>
      <c r="I28" s="4">
        <f>IF(AND(I$1*12+I$2&gt;=$G$16*12+$H$16,OR($I$16="",I$1*12+I$2&lt;=$I$16*12+$J$16)),ROUND($D$16*(1+$E$16/100)^(I$1-$G$16),0),0)</f>
        <v/>
      </c>
      <c r="J28" s="4">
        <f>IF(AND(J$1*12+J$2&gt;=$G$16*12+$H$16,OR($I$16="",J$1*12+J$2&lt;=$I$16*12+$J$16)),ROUND($D$16*(1+$E$16/100)^(J$1-$G$16),0),0)</f>
        <v/>
      </c>
      <c r="K28" s="4">
        <f>IF(AND(K$1*12+K$2&gt;=$G$16*12+$H$16,OR($I$16="",K$1*12+K$2&lt;=$I$16*12+$J$16)),ROUND($D$16*(1+$E$16/100)^(K$1-$G$16),0),0)</f>
        <v/>
      </c>
      <c r="L28" s="4">
        <f>IF(AND(L$1*12+L$2&gt;=$G$16*12+$H$16,OR($I$16="",L$1*12+L$2&lt;=$I$16*12+$J$16)),ROUND($D$16*(1+$E$16/100)^(L$1-$G$16),0),0)</f>
        <v/>
      </c>
      <c r="M28" s="4">
        <f>IF(AND(M$1*12+M$2&gt;=$G$16*12+$H$16,OR($I$16="",M$1*12+M$2&lt;=$I$16*12+$J$16)),ROUND($D$16*(1+$E$16/100)^(M$1-$G$16),0),0)</f>
        <v/>
      </c>
      <c r="N28" s="4">
        <f>IF(AND(N$1*12+N$2&gt;=$G$16*12+$H$16,OR($I$16="",N$1*12+N$2&lt;=$I$16*12+$J$16)),ROUND($D$16*(1+$E$16/100)^(N$1-$G$16),0),0)</f>
        <v/>
      </c>
      <c r="O28" s="4">
        <f>IF(AND(O$1*12+O$2&gt;=$G$16*12+$H$16,OR($I$16="",O$1*12+O$2&lt;=$I$16*12+$J$16)),ROUND($D$16*(1+$E$16/100)^(O$1-$G$16),0),0)</f>
        <v/>
      </c>
      <c r="P28" s="4">
        <f>IF(AND(P$1*12+P$2&gt;=$G$16*12+$H$16,OR($I$16="",P$1*12+P$2&lt;=$I$16*12+$J$16)),ROUND($D$16*(1+$E$16/100)^(P$1-$G$16),0),0)</f>
        <v/>
      </c>
      <c r="Q28" s="4">
        <f>IF(AND(Q$1*12+Q$2&gt;=$G$16*12+$H$16,OR($I$16="",Q$1*12+Q$2&lt;=$I$16*12+$J$16)),ROUND($D$16*(1+$E$16/100)^(Q$1-$G$16),0),0)</f>
        <v/>
      </c>
      <c r="R28" s="4">
        <f>IF(AND(R$1*12+R$2&gt;=$G$16*12+$H$16,OR($I$16="",R$1*12+R$2&lt;=$I$16*12+$J$16)),ROUND($D$16*(1+$E$16/100)^(R$1-$G$16),0),0)</f>
        <v/>
      </c>
      <c r="S28" s="4">
        <f>IF(AND(S$1*12+S$2&gt;=$G$16*12+$H$16,OR($I$16="",S$1*12+S$2&lt;=$I$16*12+$J$16)),ROUND($D$16*(1+$E$16/100)^(S$1-$G$16),0),0)</f>
        <v/>
      </c>
      <c r="T28" s="4">
        <f>IF(AND(T$1*12+T$2&gt;=$G$16*12+$H$16,OR($I$16="",T$1*12+T$2&lt;=$I$16*12+$J$16)),ROUND($D$16*(1+$E$16/100)^(T$1-$G$16),0),0)</f>
        <v/>
      </c>
      <c r="U28" s="4">
        <f>IF(AND(U$1*12+U$2&gt;=$G$16*12+$H$16,OR($I$16="",U$1*12+U$2&lt;=$I$16*12+$J$16)),ROUND($D$16*(1+$E$16/100)^(U$1-$G$16),0),0)</f>
        <v/>
      </c>
      <c r="V28" s="4">
        <f>IF(AND(V$1*12+V$2&gt;=$G$16*12+$H$16,OR($I$16="",V$1*12+V$2&lt;=$I$16*12+$J$16)),ROUND($D$16*(1+$E$16/100)^(V$1-$G$16),0),0)</f>
        <v/>
      </c>
      <c r="W28" s="4">
        <f>IF(AND(W$1*12+W$2&gt;=$G$16*12+$H$16,OR($I$16="",W$1*12+W$2&lt;=$I$16*12+$J$16)),ROUND($D$16*(1+$E$16/100)^(W$1-$G$16),0),0)</f>
        <v/>
      </c>
      <c r="X28" s="4">
        <f>IF(AND(X$1*12+X$2&gt;=$G$16*12+$H$16,OR($I$16="",X$1*12+X$2&lt;=$I$16*12+$J$16)),ROUND($D$16*(1+$E$16/100)^(X$1-$G$16),0),0)</f>
        <v/>
      </c>
      <c r="Y28" s="4">
        <f>IF(AND(Y$1*12+Y$2&gt;=$G$16*12+$H$16,OR($I$16="",Y$1*12+Y$2&lt;=$I$16*12+$J$16)),ROUND($D$16*(1+$E$16/100)^(Y$1-$G$16),0),0)</f>
        <v/>
      </c>
      <c r="Z28" s="4">
        <f>IF(AND(Z$1*12+Z$2&gt;=$G$16*12+$H$16,OR($I$16="",Z$1*12+Z$2&lt;=$I$16*12+$J$16)),ROUND($D$16*(1+$E$16/100)^(Z$1-$G$16),0),0)</f>
        <v/>
      </c>
      <c r="AA28" s="4">
        <f>IF(AND(AA$1*12+AA$2&gt;=$G$16*12+$H$16,OR($I$16="",AA$1*12+AA$2&lt;=$I$16*12+$J$16)),ROUND($D$16*(1+$E$16/100)^(AA$1-$G$16),0),0)</f>
        <v/>
      </c>
      <c r="AB28" s="4">
        <f>IF(AND(AB$1*12+AB$2&gt;=$G$16*12+$H$16,OR($I$16="",AB$1*12+AB$2&lt;=$I$16*12+$J$16)),ROUND($D$16*(1+$E$16/100)^(AB$1-$G$16),0),0)</f>
        <v/>
      </c>
      <c r="AC28" s="4">
        <f>IF(AND(AC$1*12+AC$2&gt;=$G$16*12+$H$16,OR($I$16="",AC$1*12+AC$2&lt;=$I$16*12+$J$16)),ROUND($D$16*(1+$E$16/100)^(AC$1-$G$16),0),0)</f>
        <v/>
      </c>
      <c r="AD28" s="4">
        <f>IF(AND(AD$1*12+AD$2&gt;=$G$16*12+$H$16,OR($I$16="",AD$1*12+AD$2&lt;=$I$16*12+$J$16)),ROUND($D$16*(1+$E$16/100)^(AD$1-$G$16),0),0)</f>
        <v/>
      </c>
      <c r="AE28" s="4">
        <f>IF(AND(AE$1*12+AE$2&gt;=$G$16*12+$H$16,OR($I$16="",AE$1*12+AE$2&lt;=$I$16*12+$J$16)),ROUND($D$16*(1+$E$16/100)^(AE$1-$G$16),0),0)</f>
        <v/>
      </c>
      <c r="AF28" s="4">
        <f>IF(AND(AF$1*12+AF$2&gt;=$G$16*12+$H$16,OR($I$16="",AF$1*12+AF$2&lt;=$I$16*12+$J$16)),ROUND($D$16*(1+$E$16/100)^(AF$1-$G$16),0),0)</f>
        <v/>
      </c>
      <c r="AG28" s="4">
        <f>IF(AND(AG$1*12+AG$2&gt;=$G$16*12+$H$16,OR($I$16="",AG$1*12+AG$2&lt;=$I$16*12+$J$16)),ROUND($D$16*(1+$E$16/100)^(AG$1-$G$16),0),0)</f>
        <v/>
      </c>
      <c r="AH28" s="4">
        <f>IF(AND(AH$1*12+AH$2&gt;=$G$16*12+$H$16,OR($I$16="",AH$1*12+AH$2&lt;=$I$16*12+$J$16)),ROUND($D$16*(1+$E$16/100)^(AH$1-$G$16),0),0)</f>
        <v/>
      </c>
      <c r="AI28" s="4">
        <f>IF(AND(AI$1*12+AI$2&gt;=$G$16*12+$H$16,OR($I$16="",AI$1*12+AI$2&lt;=$I$16*12+$J$16)),ROUND($D$16*(1+$E$16/100)^(AI$1-$G$16),0),0)</f>
        <v/>
      </c>
      <c r="AJ28" s="4">
        <f>IF(AND(AJ$1*12+AJ$2&gt;=$G$16*12+$H$16,OR($I$16="",AJ$1*12+AJ$2&lt;=$I$16*12+$J$16)),ROUND($D$16*(1+$E$16/100)^(AJ$1-$G$16),0),0)</f>
        <v/>
      </c>
      <c r="AK28" s="4">
        <f>IF(AND(AK$1*12+AK$2&gt;=$G$16*12+$H$16,OR($I$16="",AK$1*12+AK$2&lt;=$I$16*12+$J$16)),ROUND($D$16*(1+$E$16/100)^(AK$1-$G$16),0),0)</f>
        <v/>
      </c>
      <c r="AL28" s="4">
        <f>IF(AND(AL$1*12+AL$2&gt;=$G$16*12+$H$16,OR($I$16="",AL$1*12+AL$2&lt;=$I$16*12+$J$16)),ROUND($D$16*(1+$E$16/100)^(AL$1-$G$16),0),0)</f>
        <v/>
      </c>
      <c r="AM28" s="4">
        <f>IF(AND(AM$1*12+AM$2&gt;=$G$16*12+$H$16,OR($I$16="",AM$1*12+AM$2&lt;=$I$16*12+$J$16)),ROUND($D$16*(1+$E$16/100)^(AM$1-$G$16),0),0)</f>
        <v/>
      </c>
      <c r="AN28" s="4">
        <f>IF(AND(AN$1*12+AN$2&gt;=$G$16*12+$H$16,OR($I$16="",AN$1*12+AN$2&lt;=$I$16*12+$J$16)),ROUND($D$16*(1+$E$16/100)^(AN$1-$G$16),0),0)</f>
        <v/>
      </c>
      <c r="AO28" s="4">
        <f>IF(AND(AO$1*12+AO$2&gt;=$G$16*12+$H$16,OR($I$16="",AO$1*12+AO$2&lt;=$I$16*12+$J$16)),ROUND($D$16*(1+$E$16/100)^(AO$1-$G$16),0),0)</f>
        <v/>
      </c>
      <c r="AP28" s="4">
        <f>IF(AND(AP$1*12+AP$2&gt;=$G$16*12+$H$16,OR($I$16="",AP$1*12+AP$2&lt;=$I$16*12+$J$16)),ROUND($D$16*(1+$E$16/100)^(AP$1-$G$16),0),0)</f>
        <v/>
      </c>
      <c r="AQ28" s="4">
        <f>IF(AND(AQ$1*12+AQ$2&gt;=$G$16*12+$H$16,OR($I$16="",AQ$1*12+AQ$2&lt;=$I$16*12+$J$16)),ROUND($D$16*(1+$E$16/100)^(AQ$1-$G$16),0),0)</f>
        <v/>
      </c>
      <c r="AR28" s="4">
        <f>IF(AND(AR$1*12+AR$2&gt;=$G$16*12+$H$16,OR($I$16="",AR$1*12+AR$2&lt;=$I$16*12+$J$16)),ROUND($D$16*(1+$E$16/100)^(AR$1-$G$16),0),0)</f>
        <v/>
      </c>
      <c r="AS28" s="4">
        <f>IF(AND(AS$1*12+AS$2&gt;=$G$16*12+$H$16,OR($I$16="",AS$1*12+AS$2&lt;=$I$16*12+$J$16)),ROUND($D$16*(1+$E$16/100)^(AS$1-$G$16),0),0)</f>
        <v/>
      </c>
      <c r="AT28" s="4">
        <f>IF(AND(AT$1*12+AT$2&gt;=$G$16*12+$H$16,OR($I$16="",AT$1*12+AT$2&lt;=$I$16*12+$J$16)),ROUND($D$16*(1+$E$16/100)^(AT$1-$G$16),0),0)</f>
        <v/>
      </c>
      <c r="AU28" s="4">
        <f>IF(AND(AU$1*12+AU$2&gt;=$G$16*12+$H$16,OR($I$16="",AU$1*12+AU$2&lt;=$I$16*12+$J$16)),ROUND($D$16*(1+$E$16/100)^(AU$1-$G$16),0),0)</f>
        <v/>
      </c>
      <c r="AV28" s="4">
        <f>IF(AND(AV$1*12+AV$2&gt;=$G$16*12+$H$16,OR($I$16="",AV$1*12+AV$2&lt;=$I$16*12+$J$16)),ROUND($D$16*(1+$E$16/100)^(AV$1-$G$16),0),0)</f>
        <v/>
      </c>
      <c r="AW28" s="4">
        <f>IF(AND(AW$1*12+AW$2&gt;=$G$16*12+$H$16,OR($I$16="",AW$1*12+AW$2&lt;=$I$16*12+$J$16)),ROUND($D$16*(1+$E$16/100)^(AW$1-$G$16),0),0)</f>
        <v/>
      </c>
      <c r="AX28" s="4">
        <f>IF(AND(AX$1*12+AX$2&gt;=$G$16*12+$H$16,OR($I$16="",AX$1*12+AX$2&lt;=$I$16*12+$J$16)),ROUND($D$16*(1+$E$16/100)^(AX$1-$G$16),0),0)</f>
        <v/>
      </c>
      <c r="AY28" s="4">
        <f>IF(AND(AY$1*12+AY$2&gt;=$G$16*12+$H$16,OR($I$16="",AY$1*12+AY$2&lt;=$I$16*12+$J$16)),ROUND($D$16*(1+$E$16/100)^(AY$1-$G$16),0),0)</f>
        <v/>
      </c>
      <c r="AZ28" s="4">
        <f>IF(AND(AZ$1*12+AZ$2&gt;=$G$16*12+$H$16,OR($I$16="",AZ$1*12+AZ$2&lt;=$I$16*12+$J$16)),ROUND($D$16*(1+$E$16/100)^(AZ$1-$G$16),0),0)</f>
        <v/>
      </c>
      <c r="BA28" s="4">
        <f>IF(AND(BA$1*12+BA$2&gt;=$G$16*12+$H$16,OR($I$16="",BA$1*12+BA$2&lt;=$I$16*12+$J$16)),ROUND($D$16*(1+$E$16/100)^(BA$1-$G$16),0),0)</f>
        <v/>
      </c>
      <c r="BB28" s="4">
        <f>IF(AND(BB$1*12+BB$2&gt;=$G$16*12+$H$16,OR($I$16="",BB$1*12+BB$2&lt;=$I$16*12+$J$16)),ROUND($D$16*(1+$E$16/100)^(BB$1-$G$16),0),0)</f>
        <v/>
      </c>
    </row>
    <row r="29"/>
    <row r="30">
      <c r="A30" s="1" t="inlineStr">
        <is>
          <t>TOTAL Brutto</t>
        </is>
      </c>
      <c r="B30" s="4">
        <f>B19+B20+B21+B22+B23+B24+B25+B26+B27+B28</f>
        <v/>
      </c>
      <c r="C30" s="4">
        <f>C19+C20+C21+C22+C23+C24+C25+C26+C27+C28</f>
        <v/>
      </c>
      <c r="D30" s="4">
        <f>D19+D20+D21+D22+D23+D24+D25+D26+D27+D28</f>
        <v/>
      </c>
      <c r="E30" s="4">
        <f>E19+E20+E21+E22+E23+E24+E25+E26+E27+E28</f>
        <v/>
      </c>
      <c r="F30" s="4">
        <f>F19+F20+F21+F22+F23+F24+F25+F26+F27+F28</f>
        <v/>
      </c>
      <c r="G30" s="4">
        <f>G19+G20+G21+G22+G23+G24+G25+G26+G27+G28</f>
        <v/>
      </c>
      <c r="H30" s="4">
        <f>H19+H20+H21+H22+H23+H24+H25+H26+H27+H28</f>
        <v/>
      </c>
      <c r="I30" s="4">
        <f>I19+I20+I21+I22+I23+I24+I25+I26+I27+I28</f>
        <v/>
      </c>
      <c r="J30" s="4">
        <f>J19+J20+J21+J22+J23+J24+J25+J26+J27+J28</f>
        <v/>
      </c>
      <c r="K30" s="4">
        <f>K19+K20+K21+K22+K23+K24+K25+K26+K27+K28</f>
        <v/>
      </c>
      <c r="L30" s="4">
        <f>L19+L20+L21+L22+L23+L24+L25+L26+L27+L28</f>
        <v/>
      </c>
      <c r="M30" s="4">
        <f>M19+M20+M21+M22+M23+M24+M25+M26+M27+M28</f>
        <v/>
      </c>
      <c r="N30" s="4">
        <f>N19+N20+N21+N22+N23+N24+N25+N26+N27+N28</f>
        <v/>
      </c>
      <c r="O30" s="4">
        <f>O19+O20+O21+O22+O23+O24+O25+O26+O27+O28</f>
        <v/>
      </c>
      <c r="P30" s="4">
        <f>P19+P20+P21+P22+P23+P24+P25+P26+P27+P28</f>
        <v/>
      </c>
      <c r="Q30" s="4">
        <f>Q19+Q20+Q21+Q22+Q23+Q24+Q25+Q26+Q27+Q28</f>
        <v/>
      </c>
      <c r="R30" s="4">
        <f>R19+R20+R21+R22+R23+R24+R25+R26+R27+R28</f>
        <v/>
      </c>
      <c r="S30" s="4">
        <f>S19+S20+S21+S22+S23+S24+S25+S26+S27+S28</f>
        <v/>
      </c>
      <c r="T30" s="4">
        <f>T19+T20+T21+T22+T23+T24+T25+T26+T27+T28</f>
        <v/>
      </c>
      <c r="U30" s="4">
        <f>U19+U20+U21+U22+U23+U24+U25+U26+U27+U28</f>
        <v/>
      </c>
      <c r="V30" s="4">
        <f>V19+V20+V21+V22+V23+V24+V25+V26+V27+V28</f>
        <v/>
      </c>
      <c r="W30" s="4">
        <f>W19+W20+W21+W22+W23+W24+W25+W26+W27+W28</f>
        <v/>
      </c>
      <c r="X30" s="4">
        <f>X19+X20+X21+X22+X23+X24+X25+X26+X27+X28</f>
        <v/>
      </c>
      <c r="Y30" s="4">
        <f>Y19+Y20+Y21+Y22+Y23+Y24+Y25+Y26+Y27+Y28</f>
        <v/>
      </c>
      <c r="Z30" s="4">
        <f>Z19+Z20+Z21+Z22+Z23+Z24+Z25+Z26+Z27+Z28</f>
        <v/>
      </c>
      <c r="AA30" s="4">
        <f>AA19+AA20+AA21+AA22+AA23+AA24+AA25+AA26+AA27+AA28</f>
        <v/>
      </c>
      <c r="AB30" s="4">
        <f>AB19+AB20+AB21+AB22+AB23+AB24+AB25+AB26+AB27+AB28</f>
        <v/>
      </c>
      <c r="AC30" s="4">
        <f>AC19+AC20+AC21+AC22+AC23+AC24+AC25+AC26+AC27+AC28</f>
        <v/>
      </c>
      <c r="AD30" s="4">
        <f>AD19+AD20+AD21+AD22+AD23+AD24+AD25+AD26+AD27+AD28</f>
        <v/>
      </c>
      <c r="AE30" s="4">
        <f>AE19+AE20+AE21+AE22+AE23+AE24+AE25+AE26+AE27+AE28</f>
        <v/>
      </c>
      <c r="AF30" s="4">
        <f>AF19+AF20+AF21+AF22+AF23+AF24+AF25+AF26+AF27+AF28</f>
        <v/>
      </c>
      <c r="AG30" s="4">
        <f>AG19+AG20+AG21+AG22+AG23+AG24+AG25+AG26+AG27+AG28</f>
        <v/>
      </c>
      <c r="AH30" s="4">
        <f>AH19+AH20+AH21+AH22+AH23+AH24+AH25+AH26+AH27+AH28</f>
        <v/>
      </c>
      <c r="AI30" s="4">
        <f>AI19+AI20+AI21+AI22+AI23+AI24+AI25+AI26+AI27+AI28</f>
        <v/>
      </c>
      <c r="AJ30" s="4">
        <f>AJ19+AJ20+AJ21+AJ22+AJ23+AJ24+AJ25+AJ26+AJ27+AJ28</f>
        <v/>
      </c>
      <c r="AK30" s="4">
        <f>AK19+AK20+AK21+AK22+AK23+AK24+AK25+AK26+AK27+AK28</f>
        <v/>
      </c>
      <c r="AL30" s="4">
        <f>AL19+AL20+AL21+AL22+AL23+AL24+AL25+AL26+AL27+AL28</f>
        <v/>
      </c>
      <c r="AM30" s="4">
        <f>AM19+AM20+AM21+AM22+AM23+AM24+AM25+AM26+AM27+AM28</f>
        <v/>
      </c>
      <c r="AN30" s="4">
        <f>AN19+AN20+AN21+AN22+AN23+AN24+AN25+AN26+AN27+AN28</f>
        <v/>
      </c>
      <c r="AO30" s="4">
        <f>AO19+AO20+AO21+AO22+AO23+AO24+AO25+AO26+AO27+AO28</f>
        <v/>
      </c>
      <c r="AP30" s="4">
        <f>AP19+AP20+AP21+AP22+AP23+AP24+AP25+AP26+AP27+AP28</f>
        <v/>
      </c>
      <c r="AQ30" s="4">
        <f>AQ19+AQ20+AQ21+AQ22+AQ23+AQ24+AQ25+AQ26+AQ27+AQ28</f>
        <v/>
      </c>
      <c r="AR30" s="4">
        <f>AR19+AR20+AR21+AR22+AR23+AR24+AR25+AR26+AR27+AR28</f>
        <v/>
      </c>
      <c r="AS30" s="4">
        <f>AS19+AS20+AS21+AS22+AS23+AS24+AS25+AS26+AS27+AS28</f>
        <v/>
      </c>
      <c r="AT30" s="4">
        <f>AT19+AT20+AT21+AT22+AT23+AT24+AT25+AT26+AT27+AT28</f>
        <v/>
      </c>
      <c r="AU30" s="4">
        <f>AU19+AU20+AU21+AU22+AU23+AU24+AU25+AU26+AU27+AU28</f>
        <v/>
      </c>
      <c r="AV30" s="4">
        <f>AV19+AV20+AV21+AV22+AV23+AV24+AV25+AV26+AV27+AV28</f>
        <v/>
      </c>
      <c r="AW30" s="4">
        <f>AW19+AW20+AW21+AW22+AW23+AW24+AW25+AW26+AW27+AW28</f>
        <v/>
      </c>
      <c r="AX30" s="4">
        <f>AX19+AX20+AX21+AX22+AX23+AX24+AX25+AX26+AX27+AX28</f>
        <v/>
      </c>
      <c r="AY30" s="4">
        <f>AY19+AY20+AY21+AY22+AY23+AY24+AY25+AY26+AY27+AY28</f>
        <v/>
      </c>
      <c r="AZ30" s="4">
        <f>AZ19+AZ20+AZ21+AZ22+AZ23+AZ24+AZ25+AZ26+AZ27+AZ28</f>
        <v/>
      </c>
      <c r="BA30" s="4">
        <f>BA19+BA20+BA21+BA22+BA23+BA24+BA25+BA26+BA27+BA28</f>
        <v/>
      </c>
      <c r="BB30" s="4">
        <f>BB19+BB20+BB21+BB22+BB23+BB24+BB25+BB26+BB27+BB28</f>
        <v/>
      </c>
    </row>
    <row r="31">
      <c r="A31" s="1" t="inlineStr">
        <is>
          <t>AG-Sozialversicherung monatlich</t>
        </is>
      </c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 t="n"/>
      <c r="AD31" s="4" t="n"/>
      <c r="AE31" s="4" t="n"/>
      <c r="AF31" s="4" t="n"/>
      <c r="AG31" s="4" t="n"/>
      <c r="AH31" s="4" t="n"/>
      <c r="AI31" s="4" t="n"/>
      <c r="AJ31" s="4" t="n"/>
      <c r="AK31" s="4" t="n"/>
      <c r="AL31" s="4" t="n"/>
      <c r="AM31" s="4" t="n"/>
      <c r="AN31" s="4" t="n"/>
      <c r="AO31" s="4" t="n"/>
      <c r="AP31" s="4" t="n"/>
      <c r="AQ31" s="4" t="n"/>
      <c r="AR31" s="4" t="n"/>
      <c r="AS31" s="4" t="n"/>
      <c r="AT31" s="4" t="n"/>
      <c r="AU31" s="4" t="n"/>
      <c r="AV31" s="4" t="n"/>
      <c r="AW31" s="4" t="n"/>
      <c r="AX31" s="4" t="n"/>
      <c r="AY31" s="4" t="n"/>
      <c r="AZ31" s="4" t="n"/>
      <c r="BA31" s="4" t="n"/>
      <c r="BB31" s="4" t="n"/>
    </row>
    <row r="32">
      <c r="A32" t="inlineStr">
        <is>
          <t>Benjamin Bönisch — Sozial</t>
        </is>
      </c>
      <c r="B32" s="4">
        <f>ROUND(B19*$F$7/100,0)</f>
        <v/>
      </c>
      <c r="C32" s="4">
        <f>ROUND(C19*$F$7/100,0)</f>
        <v/>
      </c>
      <c r="D32" s="4">
        <f>ROUND(D19*$F$7/100,0)</f>
        <v/>
      </c>
      <c r="E32" s="4">
        <f>ROUND(E19*$F$7/100,0)</f>
        <v/>
      </c>
      <c r="F32" s="4">
        <f>ROUND(F19*$F$7/100,0)</f>
        <v/>
      </c>
      <c r="G32" s="4">
        <f>ROUND(G19*$F$7/100,0)</f>
        <v/>
      </c>
      <c r="H32" s="4">
        <f>ROUND(H19*$F$7/100,0)</f>
        <v/>
      </c>
      <c r="I32" s="4">
        <f>ROUND(I19*$F$7/100,0)</f>
        <v/>
      </c>
      <c r="J32" s="4">
        <f>ROUND(J19*$F$7/100,0)</f>
        <v/>
      </c>
      <c r="K32" s="4">
        <f>ROUND(K19*$F$7/100,0)</f>
        <v/>
      </c>
      <c r="L32" s="4">
        <f>ROUND(L19*$F$7/100,0)</f>
        <v/>
      </c>
      <c r="M32" s="4">
        <f>ROUND(M19*$F$7/100,0)</f>
        <v/>
      </c>
      <c r="N32" s="4">
        <f>ROUND(N19*$F$7/100,0)</f>
        <v/>
      </c>
      <c r="O32" s="4">
        <f>ROUND(O19*$F$7/100,0)</f>
        <v/>
      </c>
      <c r="P32" s="4">
        <f>ROUND(P19*$F$7/100,0)</f>
        <v/>
      </c>
      <c r="Q32" s="4">
        <f>ROUND(Q19*$F$7/100,0)</f>
        <v/>
      </c>
      <c r="R32" s="4">
        <f>ROUND(R19*$F$7/100,0)</f>
        <v/>
      </c>
      <c r="S32" s="4">
        <f>ROUND(S19*$F$7/100,0)</f>
        <v/>
      </c>
      <c r="T32" s="4">
        <f>ROUND(T19*$F$7/100,0)</f>
        <v/>
      </c>
      <c r="U32" s="4">
        <f>ROUND(U19*$F$7/100,0)</f>
        <v/>
      </c>
      <c r="V32" s="4">
        <f>ROUND(V19*$F$7/100,0)</f>
        <v/>
      </c>
      <c r="W32" s="4">
        <f>ROUND(W19*$F$7/100,0)</f>
        <v/>
      </c>
      <c r="X32" s="4">
        <f>ROUND(X19*$F$7/100,0)</f>
        <v/>
      </c>
      <c r="Y32" s="4">
        <f>ROUND(Y19*$F$7/100,0)</f>
        <v/>
      </c>
      <c r="Z32" s="4">
        <f>ROUND(Z19*$F$7/100,0)</f>
        <v/>
      </c>
      <c r="AA32" s="4">
        <f>ROUND(AA19*$F$7/100,0)</f>
        <v/>
      </c>
      <c r="AB32" s="4">
        <f>ROUND(AB19*$F$7/100,0)</f>
        <v/>
      </c>
      <c r="AC32" s="4">
        <f>ROUND(AC19*$F$7/100,0)</f>
        <v/>
      </c>
      <c r="AD32" s="4">
        <f>ROUND(AD19*$F$7/100,0)</f>
        <v/>
      </c>
      <c r="AE32" s="4">
        <f>ROUND(AE19*$F$7/100,0)</f>
        <v/>
      </c>
      <c r="AF32" s="4">
        <f>ROUND(AF19*$F$7/100,0)</f>
        <v/>
      </c>
      <c r="AG32" s="4">
        <f>ROUND(AG19*$F$7/100,0)</f>
        <v/>
      </c>
      <c r="AH32" s="4">
        <f>ROUND(AH19*$F$7/100,0)</f>
        <v/>
      </c>
      <c r="AI32" s="4">
        <f>ROUND(AI19*$F$7/100,0)</f>
        <v/>
      </c>
      <c r="AJ32" s="4">
        <f>ROUND(AJ19*$F$7/100,0)</f>
        <v/>
      </c>
      <c r="AK32" s="4">
        <f>ROUND(AK19*$F$7/100,0)</f>
        <v/>
      </c>
      <c r="AL32" s="4">
        <f>ROUND(AL19*$F$7/100,0)</f>
        <v/>
      </c>
      <c r="AM32" s="4">
        <f>ROUND(AM19*$F$7/100,0)</f>
        <v/>
      </c>
      <c r="AN32" s="4">
        <f>ROUND(AN19*$F$7/100,0)</f>
        <v/>
      </c>
      <c r="AO32" s="4">
        <f>ROUND(AO19*$F$7/100,0)</f>
        <v/>
      </c>
      <c r="AP32" s="4">
        <f>ROUND(AP19*$F$7/100,0)</f>
        <v/>
      </c>
      <c r="AQ32" s="4">
        <f>ROUND(AQ19*$F$7/100,0)</f>
        <v/>
      </c>
      <c r="AR32" s="4">
        <f>ROUND(AR19*$F$7/100,0)</f>
        <v/>
      </c>
      <c r="AS32" s="4">
        <f>ROUND(AS19*$F$7/100,0)</f>
        <v/>
      </c>
      <c r="AT32" s="4">
        <f>ROUND(AT19*$F$7/100,0)</f>
        <v/>
      </c>
      <c r="AU32" s="4">
        <f>ROUND(AU19*$F$7/100,0)</f>
        <v/>
      </c>
      <c r="AV32" s="4">
        <f>ROUND(AV19*$F$7/100,0)</f>
        <v/>
      </c>
      <c r="AW32" s="4">
        <f>ROUND(AW19*$F$7/100,0)</f>
        <v/>
      </c>
      <c r="AX32" s="4">
        <f>ROUND(AX19*$F$7/100,0)</f>
        <v/>
      </c>
      <c r="AY32" s="4">
        <f>ROUND(AY19*$F$7/100,0)</f>
        <v/>
      </c>
      <c r="AZ32" s="4">
        <f>ROUND(AZ19*$F$7/100,0)</f>
        <v/>
      </c>
      <c r="BA32" s="4">
        <f>ROUND(BA19*$F$7/100,0)</f>
        <v/>
      </c>
      <c r="BB32" s="4">
        <f>ROUND(BB19*$F$7/100,0)</f>
        <v/>
      </c>
    </row>
    <row r="33">
      <c r="A33" t="inlineStr">
        <is>
          <t>Sharang Parnerkar — Sozial</t>
        </is>
      </c>
      <c r="B33" s="4">
        <f>ROUND(B20*$F$8/100,0)</f>
        <v/>
      </c>
      <c r="C33" s="4">
        <f>ROUND(C20*$F$8/100,0)</f>
        <v/>
      </c>
      <c r="D33" s="4">
        <f>ROUND(D20*$F$8/100,0)</f>
        <v/>
      </c>
      <c r="E33" s="4">
        <f>ROUND(E20*$F$8/100,0)</f>
        <v/>
      </c>
      <c r="F33" s="4">
        <f>ROUND(F20*$F$8/100,0)</f>
        <v/>
      </c>
      <c r="G33" s="4">
        <f>ROUND(G20*$F$8/100,0)</f>
        <v/>
      </c>
      <c r="H33" s="4">
        <f>ROUND(H20*$F$8/100,0)</f>
        <v/>
      </c>
      <c r="I33" s="4">
        <f>ROUND(I20*$F$8/100,0)</f>
        <v/>
      </c>
      <c r="J33" s="4">
        <f>ROUND(J20*$F$8/100,0)</f>
        <v/>
      </c>
      <c r="K33" s="4">
        <f>ROUND(K20*$F$8/100,0)</f>
        <v/>
      </c>
      <c r="L33" s="4">
        <f>ROUND(L20*$F$8/100,0)</f>
        <v/>
      </c>
      <c r="M33" s="4">
        <f>ROUND(M20*$F$8/100,0)</f>
        <v/>
      </c>
      <c r="N33" s="4">
        <f>ROUND(N20*$F$8/100,0)</f>
        <v/>
      </c>
      <c r="O33" s="4">
        <f>ROUND(O20*$F$8/100,0)</f>
        <v/>
      </c>
      <c r="P33" s="4">
        <f>ROUND(P20*$F$8/100,0)</f>
        <v/>
      </c>
      <c r="Q33" s="4">
        <f>ROUND(Q20*$F$8/100,0)</f>
        <v/>
      </c>
      <c r="R33" s="4">
        <f>ROUND(R20*$F$8/100,0)</f>
        <v/>
      </c>
      <c r="S33" s="4">
        <f>ROUND(S20*$F$8/100,0)</f>
        <v/>
      </c>
      <c r="T33" s="4">
        <f>ROUND(T20*$F$8/100,0)</f>
        <v/>
      </c>
      <c r="U33" s="4">
        <f>ROUND(U20*$F$8/100,0)</f>
        <v/>
      </c>
      <c r="V33" s="4">
        <f>ROUND(V20*$F$8/100,0)</f>
        <v/>
      </c>
      <c r="W33" s="4">
        <f>ROUND(W20*$F$8/100,0)</f>
        <v/>
      </c>
      <c r="X33" s="4">
        <f>ROUND(X20*$F$8/100,0)</f>
        <v/>
      </c>
      <c r="Y33" s="4">
        <f>ROUND(Y20*$F$8/100,0)</f>
        <v/>
      </c>
      <c r="Z33" s="4">
        <f>ROUND(Z20*$F$8/100,0)</f>
        <v/>
      </c>
      <c r="AA33" s="4">
        <f>ROUND(AA20*$F$8/100,0)</f>
        <v/>
      </c>
      <c r="AB33" s="4">
        <f>ROUND(AB20*$F$8/100,0)</f>
        <v/>
      </c>
      <c r="AC33" s="4">
        <f>ROUND(AC20*$F$8/100,0)</f>
        <v/>
      </c>
      <c r="AD33" s="4">
        <f>ROUND(AD20*$F$8/100,0)</f>
        <v/>
      </c>
      <c r="AE33" s="4">
        <f>ROUND(AE20*$F$8/100,0)</f>
        <v/>
      </c>
      <c r="AF33" s="4">
        <f>ROUND(AF20*$F$8/100,0)</f>
        <v/>
      </c>
      <c r="AG33" s="4">
        <f>ROUND(AG20*$F$8/100,0)</f>
        <v/>
      </c>
      <c r="AH33" s="4">
        <f>ROUND(AH20*$F$8/100,0)</f>
        <v/>
      </c>
      <c r="AI33" s="4">
        <f>ROUND(AI20*$F$8/100,0)</f>
        <v/>
      </c>
      <c r="AJ33" s="4">
        <f>ROUND(AJ20*$F$8/100,0)</f>
        <v/>
      </c>
      <c r="AK33" s="4">
        <f>ROUND(AK20*$F$8/100,0)</f>
        <v/>
      </c>
      <c r="AL33" s="4">
        <f>ROUND(AL20*$F$8/100,0)</f>
        <v/>
      </c>
      <c r="AM33" s="4">
        <f>ROUND(AM20*$F$8/100,0)</f>
        <v/>
      </c>
      <c r="AN33" s="4">
        <f>ROUND(AN20*$F$8/100,0)</f>
        <v/>
      </c>
      <c r="AO33" s="4">
        <f>ROUND(AO20*$F$8/100,0)</f>
        <v/>
      </c>
      <c r="AP33" s="4">
        <f>ROUND(AP20*$F$8/100,0)</f>
        <v/>
      </c>
      <c r="AQ33" s="4">
        <f>ROUND(AQ20*$F$8/100,0)</f>
        <v/>
      </c>
      <c r="AR33" s="4">
        <f>ROUND(AR20*$F$8/100,0)</f>
        <v/>
      </c>
      <c r="AS33" s="4">
        <f>ROUND(AS20*$F$8/100,0)</f>
        <v/>
      </c>
      <c r="AT33" s="4">
        <f>ROUND(AT20*$F$8/100,0)</f>
        <v/>
      </c>
      <c r="AU33" s="4">
        <f>ROUND(AU20*$F$8/100,0)</f>
        <v/>
      </c>
      <c r="AV33" s="4">
        <f>ROUND(AV20*$F$8/100,0)</f>
        <v/>
      </c>
      <c r="AW33" s="4">
        <f>ROUND(AW20*$F$8/100,0)</f>
        <v/>
      </c>
      <c r="AX33" s="4">
        <f>ROUND(AX20*$F$8/100,0)</f>
        <v/>
      </c>
      <c r="AY33" s="4">
        <f>ROUND(AY20*$F$8/100,0)</f>
        <v/>
      </c>
      <c r="AZ33" s="4">
        <f>ROUND(AZ20*$F$8/100,0)</f>
        <v/>
      </c>
      <c r="BA33" s="4">
        <f>ROUND(BA20*$F$8/100,0)</f>
        <v/>
      </c>
      <c r="BB33" s="4">
        <f>ROUND(BB20*$F$8/100,0)</f>
        <v/>
      </c>
    </row>
    <row r="34">
      <c r="A34" t="inlineStr">
        <is>
          <t>Pos 3 — Sozial</t>
        </is>
      </c>
      <c r="B34" s="4">
        <f>ROUND(B21*$F$9/100,0)</f>
        <v/>
      </c>
      <c r="C34" s="4">
        <f>ROUND(C21*$F$9/100,0)</f>
        <v/>
      </c>
      <c r="D34" s="4">
        <f>ROUND(D21*$F$9/100,0)</f>
        <v/>
      </c>
      <c r="E34" s="4">
        <f>ROUND(E21*$F$9/100,0)</f>
        <v/>
      </c>
      <c r="F34" s="4">
        <f>ROUND(F21*$F$9/100,0)</f>
        <v/>
      </c>
      <c r="G34" s="4">
        <f>ROUND(G21*$F$9/100,0)</f>
        <v/>
      </c>
      <c r="H34" s="4">
        <f>ROUND(H21*$F$9/100,0)</f>
        <v/>
      </c>
      <c r="I34" s="4">
        <f>ROUND(I21*$F$9/100,0)</f>
        <v/>
      </c>
      <c r="J34" s="4">
        <f>ROUND(J21*$F$9/100,0)</f>
        <v/>
      </c>
      <c r="K34" s="4">
        <f>ROUND(K21*$F$9/100,0)</f>
        <v/>
      </c>
      <c r="L34" s="4">
        <f>ROUND(L21*$F$9/100,0)</f>
        <v/>
      </c>
      <c r="M34" s="4">
        <f>ROUND(M21*$F$9/100,0)</f>
        <v/>
      </c>
      <c r="N34" s="4">
        <f>ROUND(N21*$F$9/100,0)</f>
        <v/>
      </c>
      <c r="O34" s="4">
        <f>ROUND(O21*$F$9/100,0)</f>
        <v/>
      </c>
      <c r="P34" s="4">
        <f>ROUND(P21*$F$9/100,0)</f>
        <v/>
      </c>
      <c r="Q34" s="4">
        <f>ROUND(Q21*$F$9/100,0)</f>
        <v/>
      </c>
      <c r="R34" s="4">
        <f>ROUND(R21*$F$9/100,0)</f>
        <v/>
      </c>
      <c r="S34" s="4">
        <f>ROUND(S21*$F$9/100,0)</f>
        <v/>
      </c>
      <c r="T34" s="4">
        <f>ROUND(T21*$F$9/100,0)</f>
        <v/>
      </c>
      <c r="U34" s="4">
        <f>ROUND(U21*$F$9/100,0)</f>
        <v/>
      </c>
      <c r="V34" s="4">
        <f>ROUND(V21*$F$9/100,0)</f>
        <v/>
      </c>
      <c r="W34" s="4">
        <f>ROUND(W21*$F$9/100,0)</f>
        <v/>
      </c>
      <c r="X34" s="4">
        <f>ROUND(X21*$F$9/100,0)</f>
        <v/>
      </c>
      <c r="Y34" s="4">
        <f>ROUND(Y21*$F$9/100,0)</f>
        <v/>
      </c>
      <c r="Z34" s="4">
        <f>ROUND(Z21*$F$9/100,0)</f>
        <v/>
      </c>
      <c r="AA34" s="4">
        <f>ROUND(AA21*$F$9/100,0)</f>
        <v/>
      </c>
      <c r="AB34" s="4">
        <f>ROUND(AB21*$F$9/100,0)</f>
        <v/>
      </c>
      <c r="AC34" s="4">
        <f>ROUND(AC21*$F$9/100,0)</f>
        <v/>
      </c>
      <c r="AD34" s="4">
        <f>ROUND(AD21*$F$9/100,0)</f>
        <v/>
      </c>
      <c r="AE34" s="4">
        <f>ROUND(AE21*$F$9/100,0)</f>
        <v/>
      </c>
      <c r="AF34" s="4">
        <f>ROUND(AF21*$F$9/100,0)</f>
        <v/>
      </c>
      <c r="AG34" s="4">
        <f>ROUND(AG21*$F$9/100,0)</f>
        <v/>
      </c>
      <c r="AH34" s="4">
        <f>ROUND(AH21*$F$9/100,0)</f>
        <v/>
      </c>
      <c r="AI34" s="4">
        <f>ROUND(AI21*$F$9/100,0)</f>
        <v/>
      </c>
      <c r="AJ34" s="4">
        <f>ROUND(AJ21*$F$9/100,0)</f>
        <v/>
      </c>
      <c r="AK34" s="4">
        <f>ROUND(AK21*$F$9/100,0)</f>
        <v/>
      </c>
      <c r="AL34" s="4">
        <f>ROUND(AL21*$F$9/100,0)</f>
        <v/>
      </c>
      <c r="AM34" s="4">
        <f>ROUND(AM21*$F$9/100,0)</f>
        <v/>
      </c>
      <c r="AN34" s="4">
        <f>ROUND(AN21*$F$9/100,0)</f>
        <v/>
      </c>
      <c r="AO34" s="4">
        <f>ROUND(AO21*$F$9/100,0)</f>
        <v/>
      </c>
      <c r="AP34" s="4">
        <f>ROUND(AP21*$F$9/100,0)</f>
        <v/>
      </c>
      <c r="AQ34" s="4">
        <f>ROUND(AQ21*$F$9/100,0)</f>
        <v/>
      </c>
      <c r="AR34" s="4">
        <f>ROUND(AR21*$F$9/100,0)</f>
        <v/>
      </c>
      <c r="AS34" s="4">
        <f>ROUND(AS21*$F$9/100,0)</f>
        <v/>
      </c>
      <c r="AT34" s="4">
        <f>ROUND(AT21*$F$9/100,0)</f>
        <v/>
      </c>
      <c r="AU34" s="4">
        <f>ROUND(AU21*$F$9/100,0)</f>
        <v/>
      </c>
      <c r="AV34" s="4">
        <f>ROUND(AV21*$F$9/100,0)</f>
        <v/>
      </c>
      <c r="AW34" s="4">
        <f>ROUND(AW21*$F$9/100,0)</f>
        <v/>
      </c>
      <c r="AX34" s="4">
        <f>ROUND(AX21*$F$9/100,0)</f>
        <v/>
      </c>
      <c r="AY34" s="4">
        <f>ROUND(AY21*$F$9/100,0)</f>
        <v/>
      </c>
      <c r="AZ34" s="4">
        <f>ROUND(AZ21*$F$9/100,0)</f>
        <v/>
      </c>
      <c r="BA34" s="4">
        <f>ROUND(BA21*$F$9/100,0)</f>
        <v/>
      </c>
      <c r="BB34" s="4">
        <f>ROUND(BB21*$F$9/100,0)</f>
        <v/>
      </c>
    </row>
    <row r="35">
      <c r="A35" t="inlineStr">
        <is>
          <t>Pos 4 — Sozial</t>
        </is>
      </c>
      <c r="B35" s="4">
        <f>ROUND(B22*$F$10/100,0)</f>
        <v/>
      </c>
      <c r="C35" s="4">
        <f>ROUND(C22*$F$10/100,0)</f>
        <v/>
      </c>
      <c r="D35" s="4">
        <f>ROUND(D22*$F$10/100,0)</f>
        <v/>
      </c>
      <c r="E35" s="4">
        <f>ROUND(E22*$F$10/100,0)</f>
        <v/>
      </c>
      <c r="F35" s="4">
        <f>ROUND(F22*$F$10/100,0)</f>
        <v/>
      </c>
      <c r="G35" s="4">
        <f>ROUND(G22*$F$10/100,0)</f>
        <v/>
      </c>
      <c r="H35" s="4">
        <f>ROUND(H22*$F$10/100,0)</f>
        <v/>
      </c>
      <c r="I35" s="4">
        <f>ROUND(I22*$F$10/100,0)</f>
        <v/>
      </c>
      <c r="J35" s="4">
        <f>ROUND(J22*$F$10/100,0)</f>
        <v/>
      </c>
      <c r="K35" s="4">
        <f>ROUND(K22*$F$10/100,0)</f>
        <v/>
      </c>
      <c r="L35" s="4">
        <f>ROUND(L22*$F$10/100,0)</f>
        <v/>
      </c>
      <c r="M35" s="4">
        <f>ROUND(M22*$F$10/100,0)</f>
        <v/>
      </c>
      <c r="N35" s="4">
        <f>ROUND(N22*$F$10/100,0)</f>
        <v/>
      </c>
      <c r="O35" s="4">
        <f>ROUND(O22*$F$10/100,0)</f>
        <v/>
      </c>
      <c r="P35" s="4">
        <f>ROUND(P22*$F$10/100,0)</f>
        <v/>
      </c>
      <c r="Q35" s="4">
        <f>ROUND(Q22*$F$10/100,0)</f>
        <v/>
      </c>
      <c r="R35" s="4">
        <f>ROUND(R22*$F$10/100,0)</f>
        <v/>
      </c>
      <c r="S35" s="4">
        <f>ROUND(S22*$F$10/100,0)</f>
        <v/>
      </c>
      <c r="T35" s="4">
        <f>ROUND(T22*$F$10/100,0)</f>
        <v/>
      </c>
      <c r="U35" s="4">
        <f>ROUND(U22*$F$10/100,0)</f>
        <v/>
      </c>
      <c r="V35" s="4">
        <f>ROUND(V22*$F$10/100,0)</f>
        <v/>
      </c>
      <c r="W35" s="4">
        <f>ROUND(W22*$F$10/100,0)</f>
        <v/>
      </c>
      <c r="X35" s="4">
        <f>ROUND(X22*$F$10/100,0)</f>
        <v/>
      </c>
      <c r="Y35" s="4">
        <f>ROUND(Y22*$F$10/100,0)</f>
        <v/>
      </c>
      <c r="Z35" s="4">
        <f>ROUND(Z22*$F$10/100,0)</f>
        <v/>
      </c>
      <c r="AA35" s="4">
        <f>ROUND(AA22*$F$10/100,0)</f>
        <v/>
      </c>
      <c r="AB35" s="4">
        <f>ROUND(AB22*$F$10/100,0)</f>
        <v/>
      </c>
      <c r="AC35" s="4">
        <f>ROUND(AC22*$F$10/100,0)</f>
        <v/>
      </c>
      <c r="AD35" s="4">
        <f>ROUND(AD22*$F$10/100,0)</f>
        <v/>
      </c>
      <c r="AE35" s="4">
        <f>ROUND(AE22*$F$10/100,0)</f>
        <v/>
      </c>
      <c r="AF35" s="4">
        <f>ROUND(AF22*$F$10/100,0)</f>
        <v/>
      </c>
      <c r="AG35" s="4">
        <f>ROUND(AG22*$F$10/100,0)</f>
        <v/>
      </c>
      <c r="AH35" s="4">
        <f>ROUND(AH22*$F$10/100,0)</f>
        <v/>
      </c>
      <c r="AI35" s="4">
        <f>ROUND(AI22*$F$10/100,0)</f>
        <v/>
      </c>
      <c r="AJ35" s="4">
        <f>ROUND(AJ22*$F$10/100,0)</f>
        <v/>
      </c>
      <c r="AK35" s="4">
        <f>ROUND(AK22*$F$10/100,0)</f>
        <v/>
      </c>
      <c r="AL35" s="4">
        <f>ROUND(AL22*$F$10/100,0)</f>
        <v/>
      </c>
      <c r="AM35" s="4">
        <f>ROUND(AM22*$F$10/100,0)</f>
        <v/>
      </c>
      <c r="AN35" s="4">
        <f>ROUND(AN22*$F$10/100,0)</f>
        <v/>
      </c>
      <c r="AO35" s="4">
        <f>ROUND(AO22*$F$10/100,0)</f>
        <v/>
      </c>
      <c r="AP35" s="4">
        <f>ROUND(AP22*$F$10/100,0)</f>
        <v/>
      </c>
      <c r="AQ35" s="4">
        <f>ROUND(AQ22*$F$10/100,0)</f>
        <v/>
      </c>
      <c r="AR35" s="4">
        <f>ROUND(AR22*$F$10/100,0)</f>
        <v/>
      </c>
      <c r="AS35" s="4">
        <f>ROUND(AS22*$F$10/100,0)</f>
        <v/>
      </c>
      <c r="AT35" s="4">
        <f>ROUND(AT22*$F$10/100,0)</f>
        <v/>
      </c>
      <c r="AU35" s="4">
        <f>ROUND(AU22*$F$10/100,0)</f>
        <v/>
      </c>
      <c r="AV35" s="4">
        <f>ROUND(AV22*$F$10/100,0)</f>
        <v/>
      </c>
      <c r="AW35" s="4">
        <f>ROUND(AW22*$F$10/100,0)</f>
        <v/>
      </c>
      <c r="AX35" s="4">
        <f>ROUND(AX22*$F$10/100,0)</f>
        <v/>
      </c>
      <c r="AY35" s="4">
        <f>ROUND(AY22*$F$10/100,0)</f>
        <v/>
      </c>
      <c r="AZ35" s="4">
        <f>ROUND(AZ22*$F$10/100,0)</f>
        <v/>
      </c>
      <c r="BA35" s="4">
        <f>ROUND(BA22*$F$10/100,0)</f>
        <v/>
      </c>
      <c r="BB35" s="4">
        <f>ROUND(BB22*$F$10/100,0)</f>
        <v/>
      </c>
    </row>
    <row r="36">
      <c r="A36" t="inlineStr">
        <is>
          <t>Pos 5 — Sozial</t>
        </is>
      </c>
      <c r="B36" s="4">
        <f>ROUND(B23*$F$11/100,0)</f>
        <v/>
      </c>
      <c r="C36" s="4">
        <f>ROUND(C23*$F$11/100,0)</f>
        <v/>
      </c>
      <c r="D36" s="4">
        <f>ROUND(D23*$F$11/100,0)</f>
        <v/>
      </c>
      <c r="E36" s="4">
        <f>ROUND(E23*$F$11/100,0)</f>
        <v/>
      </c>
      <c r="F36" s="4">
        <f>ROUND(F23*$F$11/100,0)</f>
        <v/>
      </c>
      <c r="G36" s="4">
        <f>ROUND(G23*$F$11/100,0)</f>
        <v/>
      </c>
      <c r="H36" s="4">
        <f>ROUND(H23*$F$11/100,0)</f>
        <v/>
      </c>
      <c r="I36" s="4">
        <f>ROUND(I23*$F$11/100,0)</f>
        <v/>
      </c>
      <c r="J36" s="4">
        <f>ROUND(J23*$F$11/100,0)</f>
        <v/>
      </c>
      <c r="K36" s="4">
        <f>ROUND(K23*$F$11/100,0)</f>
        <v/>
      </c>
      <c r="L36" s="4">
        <f>ROUND(L23*$F$11/100,0)</f>
        <v/>
      </c>
      <c r="M36" s="4">
        <f>ROUND(M23*$F$11/100,0)</f>
        <v/>
      </c>
      <c r="N36" s="4">
        <f>ROUND(N23*$F$11/100,0)</f>
        <v/>
      </c>
      <c r="O36" s="4">
        <f>ROUND(O23*$F$11/100,0)</f>
        <v/>
      </c>
      <c r="P36" s="4">
        <f>ROUND(P23*$F$11/100,0)</f>
        <v/>
      </c>
      <c r="Q36" s="4">
        <f>ROUND(Q23*$F$11/100,0)</f>
        <v/>
      </c>
      <c r="R36" s="4">
        <f>ROUND(R23*$F$11/100,0)</f>
        <v/>
      </c>
      <c r="S36" s="4">
        <f>ROUND(S23*$F$11/100,0)</f>
        <v/>
      </c>
      <c r="T36" s="4">
        <f>ROUND(T23*$F$11/100,0)</f>
        <v/>
      </c>
      <c r="U36" s="4">
        <f>ROUND(U23*$F$11/100,0)</f>
        <v/>
      </c>
      <c r="V36" s="4">
        <f>ROUND(V23*$F$11/100,0)</f>
        <v/>
      </c>
      <c r="W36" s="4">
        <f>ROUND(W23*$F$11/100,0)</f>
        <v/>
      </c>
      <c r="X36" s="4">
        <f>ROUND(X23*$F$11/100,0)</f>
        <v/>
      </c>
      <c r="Y36" s="4">
        <f>ROUND(Y23*$F$11/100,0)</f>
        <v/>
      </c>
      <c r="Z36" s="4">
        <f>ROUND(Z23*$F$11/100,0)</f>
        <v/>
      </c>
      <c r="AA36" s="4">
        <f>ROUND(AA23*$F$11/100,0)</f>
        <v/>
      </c>
      <c r="AB36" s="4">
        <f>ROUND(AB23*$F$11/100,0)</f>
        <v/>
      </c>
      <c r="AC36" s="4">
        <f>ROUND(AC23*$F$11/100,0)</f>
        <v/>
      </c>
      <c r="AD36" s="4">
        <f>ROUND(AD23*$F$11/100,0)</f>
        <v/>
      </c>
      <c r="AE36" s="4">
        <f>ROUND(AE23*$F$11/100,0)</f>
        <v/>
      </c>
      <c r="AF36" s="4">
        <f>ROUND(AF23*$F$11/100,0)</f>
        <v/>
      </c>
      <c r="AG36" s="4">
        <f>ROUND(AG23*$F$11/100,0)</f>
        <v/>
      </c>
      <c r="AH36" s="4">
        <f>ROUND(AH23*$F$11/100,0)</f>
        <v/>
      </c>
      <c r="AI36" s="4">
        <f>ROUND(AI23*$F$11/100,0)</f>
        <v/>
      </c>
      <c r="AJ36" s="4">
        <f>ROUND(AJ23*$F$11/100,0)</f>
        <v/>
      </c>
      <c r="AK36" s="4">
        <f>ROUND(AK23*$F$11/100,0)</f>
        <v/>
      </c>
      <c r="AL36" s="4">
        <f>ROUND(AL23*$F$11/100,0)</f>
        <v/>
      </c>
      <c r="AM36" s="4">
        <f>ROUND(AM23*$F$11/100,0)</f>
        <v/>
      </c>
      <c r="AN36" s="4">
        <f>ROUND(AN23*$F$11/100,0)</f>
        <v/>
      </c>
      <c r="AO36" s="4">
        <f>ROUND(AO23*$F$11/100,0)</f>
        <v/>
      </c>
      <c r="AP36" s="4">
        <f>ROUND(AP23*$F$11/100,0)</f>
        <v/>
      </c>
      <c r="AQ36" s="4">
        <f>ROUND(AQ23*$F$11/100,0)</f>
        <v/>
      </c>
      <c r="AR36" s="4">
        <f>ROUND(AR23*$F$11/100,0)</f>
        <v/>
      </c>
      <c r="AS36" s="4">
        <f>ROUND(AS23*$F$11/100,0)</f>
        <v/>
      </c>
      <c r="AT36" s="4">
        <f>ROUND(AT23*$F$11/100,0)</f>
        <v/>
      </c>
      <c r="AU36" s="4">
        <f>ROUND(AU23*$F$11/100,0)</f>
        <v/>
      </c>
      <c r="AV36" s="4">
        <f>ROUND(AV23*$F$11/100,0)</f>
        <v/>
      </c>
      <c r="AW36" s="4">
        <f>ROUND(AW23*$F$11/100,0)</f>
        <v/>
      </c>
      <c r="AX36" s="4">
        <f>ROUND(AX23*$F$11/100,0)</f>
        <v/>
      </c>
      <c r="AY36" s="4">
        <f>ROUND(AY23*$F$11/100,0)</f>
        <v/>
      </c>
      <c r="AZ36" s="4">
        <f>ROUND(AZ23*$F$11/100,0)</f>
        <v/>
      </c>
      <c r="BA36" s="4">
        <f>ROUND(BA23*$F$11/100,0)</f>
        <v/>
      </c>
      <c r="BB36" s="4">
        <f>ROUND(BB23*$F$11/100,0)</f>
        <v/>
      </c>
    </row>
    <row r="37">
      <c r="A37" t="inlineStr">
        <is>
          <t>Pos 6 — Sozial</t>
        </is>
      </c>
      <c r="B37" s="4">
        <f>ROUND(B24*$F$12/100,0)</f>
        <v/>
      </c>
      <c r="C37" s="4">
        <f>ROUND(C24*$F$12/100,0)</f>
        <v/>
      </c>
      <c r="D37" s="4">
        <f>ROUND(D24*$F$12/100,0)</f>
        <v/>
      </c>
      <c r="E37" s="4">
        <f>ROUND(E24*$F$12/100,0)</f>
        <v/>
      </c>
      <c r="F37" s="4">
        <f>ROUND(F24*$F$12/100,0)</f>
        <v/>
      </c>
      <c r="G37" s="4">
        <f>ROUND(G24*$F$12/100,0)</f>
        <v/>
      </c>
      <c r="H37" s="4">
        <f>ROUND(H24*$F$12/100,0)</f>
        <v/>
      </c>
      <c r="I37" s="4">
        <f>ROUND(I24*$F$12/100,0)</f>
        <v/>
      </c>
      <c r="J37" s="4">
        <f>ROUND(J24*$F$12/100,0)</f>
        <v/>
      </c>
      <c r="K37" s="4">
        <f>ROUND(K24*$F$12/100,0)</f>
        <v/>
      </c>
      <c r="L37" s="4">
        <f>ROUND(L24*$F$12/100,0)</f>
        <v/>
      </c>
      <c r="M37" s="4">
        <f>ROUND(M24*$F$12/100,0)</f>
        <v/>
      </c>
      <c r="N37" s="4">
        <f>ROUND(N24*$F$12/100,0)</f>
        <v/>
      </c>
      <c r="O37" s="4">
        <f>ROUND(O24*$F$12/100,0)</f>
        <v/>
      </c>
      <c r="P37" s="4">
        <f>ROUND(P24*$F$12/100,0)</f>
        <v/>
      </c>
      <c r="Q37" s="4">
        <f>ROUND(Q24*$F$12/100,0)</f>
        <v/>
      </c>
      <c r="R37" s="4">
        <f>ROUND(R24*$F$12/100,0)</f>
        <v/>
      </c>
      <c r="S37" s="4">
        <f>ROUND(S24*$F$12/100,0)</f>
        <v/>
      </c>
      <c r="T37" s="4">
        <f>ROUND(T24*$F$12/100,0)</f>
        <v/>
      </c>
      <c r="U37" s="4">
        <f>ROUND(U24*$F$12/100,0)</f>
        <v/>
      </c>
      <c r="V37" s="4">
        <f>ROUND(V24*$F$12/100,0)</f>
        <v/>
      </c>
      <c r="W37" s="4">
        <f>ROUND(W24*$F$12/100,0)</f>
        <v/>
      </c>
      <c r="X37" s="4">
        <f>ROUND(X24*$F$12/100,0)</f>
        <v/>
      </c>
      <c r="Y37" s="4">
        <f>ROUND(Y24*$F$12/100,0)</f>
        <v/>
      </c>
      <c r="Z37" s="4">
        <f>ROUND(Z24*$F$12/100,0)</f>
        <v/>
      </c>
      <c r="AA37" s="4">
        <f>ROUND(AA24*$F$12/100,0)</f>
        <v/>
      </c>
      <c r="AB37" s="4">
        <f>ROUND(AB24*$F$12/100,0)</f>
        <v/>
      </c>
      <c r="AC37" s="4">
        <f>ROUND(AC24*$F$12/100,0)</f>
        <v/>
      </c>
      <c r="AD37" s="4">
        <f>ROUND(AD24*$F$12/100,0)</f>
        <v/>
      </c>
      <c r="AE37" s="4">
        <f>ROUND(AE24*$F$12/100,0)</f>
        <v/>
      </c>
      <c r="AF37" s="4">
        <f>ROUND(AF24*$F$12/100,0)</f>
        <v/>
      </c>
      <c r="AG37" s="4">
        <f>ROUND(AG24*$F$12/100,0)</f>
        <v/>
      </c>
      <c r="AH37" s="4">
        <f>ROUND(AH24*$F$12/100,0)</f>
        <v/>
      </c>
      <c r="AI37" s="4">
        <f>ROUND(AI24*$F$12/100,0)</f>
        <v/>
      </c>
      <c r="AJ37" s="4">
        <f>ROUND(AJ24*$F$12/100,0)</f>
        <v/>
      </c>
      <c r="AK37" s="4">
        <f>ROUND(AK24*$F$12/100,0)</f>
        <v/>
      </c>
      <c r="AL37" s="4">
        <f>ROUND(AL24*$F$12/100,0)</f>
        <v/>
      </c>
      <c r="AM37" s="4">
        <f>ROUND(AM24*$F$12/100,0)</f>
        <v/>
      </c>
      <c r="AN37" s="4">
        <f>ROUND(AN24*$F$12/100,0)</f>
        <v/>
      </c>
      <c r="AO37" s="4">
        <f>ROUND(AO24*$F$12/100,0)</f>
        <v/>
      </c>
      <c r="AP37" s="4">
        <f>ROUND(AP24*$F$12/100,0)</f>
        <v/>
      </c>
      <c r="AQ37" s="4">
        <f>ROUND(AQ24*$F$12/100,0)</f>
        <v/>
      </c>
      <c r="AR37" s="4">
        <f>ROUND(AR24*$F$12/100,0)</f>
        <v/>
      </c>
      <c r="AS37" s="4">
        <f>ROUND(AS24*$F$12/100,0)</f>
        <v/>
      </c>
      <c r="AT37" s="4">
        <f>ROUND(AT24*$F$12/100,0)</f>
        <v/>
      </c>
      <c r="AU37" s="4">
        <f>ROUND(AU24*$F$12/100,0)</f>
        <v/>
      </c>
      <c r="AV37" s="4">
        <f>ROUND(AV24*$F$12/100,0)</f>
        <v/>
      </c>
      <c r="AW37" s="4">
        <f>ROUND(AW24*$F$12/100,0)</f>
        <v/>
      </c>
      <c r="AX37" s="4">
        <f>ROUND(AX24*$F$12/100,0)</f>
        <v/>
      </c>
      <c r="AY37" s="4">
        <f>ROUND(AY24*$F$12/100,0)</f>
        <v/>
      </c>
      <c r="AZ37" s="4">
        <f>ROUND(AZ24*$F$12/100,0)</f>
        <v/>
      </c>
      <c r="BA37" s="4">
        <f>ROUND(BA24*$F$12/100,0)</f>
        <v/>
      </c>
      <c r="BB37" s="4">
        <f>ROUND(BB24*$F$12/100,0)</f>
        <v/>
      </c>
    </row>
    <row r="38">
      <c r="A38" t="inlineStr">
        <is>
          <t>Pos 7 — Sozial</t>
        </is>
      </c>
      <c r="B38" s="4">
        <f>ROUND(B25*$F$13/100,0)</f>
        <v/>
      </c>
      <c r="C38" s="4">
        <f>ROUND(C25*$F$13/100,0)</f>
        <v/>
      </c>
      <c r="D38" s="4">
        <f>ROUND(D25*$F$13/100,0)</f>
        <v/>
      </c>
      <c r="E38" s="4">
        <f>ROUND(E25*$F$13/100,0)</f>
        <v/>
      </c>
      <c r="F38" s="4">
        <f>ROUND(F25*$F$13/100,0)</f>
        <v/>
      </c>
      <c r="G38" s="4">
        <f>ROUND(G25*$F$13/100,0)</f>
        <v/>
      </c>
      <c r="H38" s="4">
        <f>ROUND(H25*$F$13/100,0)</f>
        <v/>
      </c>
      <c r="I38" s="4">
        <f>ROUND(I25*$F$13/100,0)</f>
        <v/>
      </c>
      <c r="J38" s="4">
        <f>ROUND(J25*$F$13/100,0)</f>
        <v/>
      </c>
      <c r="K38" s="4">
        <f>ROUND(K25*$F$13/100,0)</f>
        <v/>
      </c>
      <c r="L38" s="4">
        <f>ROUND(L25*$F$13/100,0)</f>
        <v/>
      </c>
      <c r="M38" s="4">
        <f>ROUND(M25*$F$13/100,0)</f>
        <v/>
      </c>
      <c r="N38" s="4">
        <f>ROUND(N25*$F$13/100,0)</f>
        <v/>
      </c>
      <c r="O38" s="4">
        <f>ROUND(O25*$F$13/100,0)</f>
        <v/>
      </c>
      <c r="P38" s="4">
        <f>ROUND(P25*$F$13/100,0)</f>
        <v/>
      </c>
      <c r="Q38" s="4">
        <f>ROUND(Q25*$F$13/100,0)</f>
        <v/>
      </c>
      <c r="R38" s="4">
        <f>ROUND(R25*$F$13/100,0)</f>
        <v/>
      </c>
      <c r="S38" s="4">
        <f>ROUND(S25*$F$13/100,0)</f>
        <v/>
      </c>
      <c r="T38" s="4">
        <f>ROUND(T25*$F$13/100,0)</f>
        <v/>
      </c>
      <c r="U38" s="4">
        <f>ROUND(U25*$F$13/100,0)</f>
        <v/>
      </c>
      <c r="V38" s="4">
        <f>ROUND(V25*$F$13/100,0)</f>
        <v/>
      </c>
      <c r="W38" s="4">
        <f>ROUND(W25*$F$13/100,0)</f>
        <v/>
      </c>
      <c r="X38" s="4">
        <f>ROUND(X25*$F$13/100,0)</f>
        <v/>
      </c>
      <c r="Y38" s="4">
        <f>ROUND(Y25*$F$13/100,0)</f>
        <v/>
      </c>
      <c r="Z38" s="4">
        <f>ROUND(Z25*$F$13/100,0)</f>
        <v/>
      </c>
      <c r="AA38" s="4">
        <f>ROUND(AA25*$F$13/100,0)</f>
        <v/>
      </c>
      <c r="AB38" s="4">
        <f>ROUND(AB25*$F$13/100,0)</f>
        <v/>
      </c>
      <c r="AC38" s="4">
        <f>ROUND(AC25*$F$13/100,0)</f>
        <v/>
      </c>
      <c r="AD38" s="4">
        <f>ROUND(AD25*$F$13/100,0)</f>
        <v/>
      </c>
      <c r="AE38" s="4">
        <f>ROUND(AE25*$F$13/100,0)</f>
        <v/>
      </c>
      <c r="AF38" s="4">
        <f>ROUND(AF25*$F$13/100,0)</f>
        <v/>
      </c>
      <c r="AG38" s="4">
        <f>ROUND(AG25*$F$13/100,0)</f>
        <v/>
      </c>
      <c r="AH38" s="4">
        <f>ROUND(AH25*$F$13/100,0)</f>
        <v/>
      </c>
      <c r="AI38" s="4">
        <f>ROUND(AI25*$F$13/100,0)</f>
        <v/>
      </c>
      <c r="AJ38" s="4">
        <f>ROUND(AJ25*$F$13/100,0)</f>
        <v/>
      </c>
      <c r="AK38" s="4">
        <f>ROUND(AK25*$F$13/100,0)</f>
        <v/>
      </c>
      <c r="AL38" s="4">
        <f>ROUND(AL25*$F$13/100,0)</f>
        <v/>
      </c>
      <c r="AM38" s="4">
        <f>ROUND(AM25*$F$13/100,0)</f>
        <v/>
      </c>
      <c r="AN38" s="4">
        <f>ROUND(AN25*$F$13/100,0)</f>
        <v/>
      </c>
      <c r="AO38" s="4">
        <f>ROUND(AO25*$F$13/100,0)</f>
        <v/>
      </c>
      <c r="AP38" s="4">
        <f>ROUND(AP25*$F$13/100,0)</f>
        <v/>
      </c>
      <c r="AQ38" s="4">
        <f>ROUND(AQ25*$F$13/100,0)</f>
        <v/>
      </c>
      <c r="AR38" s="4">
        <f>ROUND(AR25*$F$13/100,0)</f>
        <v/>
      </c>
      <c r="AS38" s="4">
        <f>ROUND(AS25*$F$13/100,0)</f>
        <v/>
      </c>
      <c r="AT38" s="4">
        <f>ROUND(AT25*$F$13/100,0)</f>
        <v/>
      </c>
      <c r="AU38" s="4">
        <f>ROUND(AU25*$F$13/100,0)</f>
        <v/>
      </c>
      <c r="AV38" s="4">
        <f>ROUND(AV25*$F$13/100,0)</f>
        <v/>
      </c>
      <c r="AW38" s="4">
        <f>ROUND(AW25*$F$13/100,0)</f>
        <v/>
      </c>
      <c r="AX38" s="4">
        <f>ROUND(AX25*$F$13/100,0)</f>
        <v/>
      </c>
      <c r="AY38" s="4">
        <f>ROUND(AY25*$F$13/100,0)</f>
        <v/>
      </c>
      <c r="AZ38" s="4">
        <f>ROUND(AZ25*$F$13/100,0)</f>
        <v/>
      </c>
      <c r="BA38" s="4">
        <f>ROUND(BA25*$F$13/100,0)</f>
        <v/>
      </c>
      <c r="BB38" s="4">
        <f>ROUND(BB25*$F$13/100,0)</f>
        <v/>
      </c>
    </row>
    <row r="39">
      <c r="A39" t="inlineStr">
        <is>
          <t>Pos 8 — Sozial</t>
        </is>
      </c>
      <c r="B39" s="4">
        <f>ROUND(B26*$F$14/100,0)</f>
        <v/>
      </c>
      <c r="C39" s="4">
        <f>ROUND(C26*$F$14/100,0)</f>
        <v/>
      </c>
      <c r="D39" s="4">
        <f>ROUND(D26*$F$14/100,0)</f>
        <v/>
      </c>
      <c r="E39" s="4">
        <f>ROUND(E26*$F$14/100,0)</f>
        <v/>
      </c>
      <c r="F39" s="4">
        <f>ROUND(F26*$F$14/100,0)</f>
        <v/>
      </c>
      <c r="G39" s="4">
        <f>ROUND(G26*$F$14/100,0)</f>
        <v/>
      </c>
      <c r="H39" s="4">
        <f>ROUND(H26*$F$14/100,0)</f>
        <v/>
      </c>
      <c r="I39" s="4">
        <f>ROUND(I26*$F$14/100,0)</f>
        <v/>
      </c>
      <c r="J39" s="4">
        <f>ROUND(J26*$F$14/100,0)</f>
        <v/>
      </c>
      <c r="K39" s="4">
        <f>ROUND(K26*$F$14/100,0)</f>
        <v/>
      </c>
      <c r="L39" s="4">
        <f>ROUND(L26*$F$14/100,0)</f>
        <v/>
      </c>
      <c r="M39" s="4">
        <f>ROUND(M26*$F$14/100,0)</f>
        <v/>
      </c>
      <c r="N39" s="4">
        <f>ROUND(N26*$F$14/100,0)</f>
        <v/>
      </c>
      <c r="O39" s="4">
        <f>ROUND(O26*$F$14/100,0)</f>
        <v/>
      </c>
      <c r="P39" s="4">
        <f>ROUND(P26*$F$14/100,0)</f>
        <v/>
      </c>
      <c r="Q39" s="4">
        <f>ROUND(Q26*$F$14/100,0)</f>
        <v/>
      </c>
      <c r="R39" s="4">
        <f>ROUND(R26*$F$14/100,0)</f>
        <v/>
      </c>
      <c r="S39" s="4">
        <f>ROUND(S26*$F$14/100,0)</f>
        <v/>
      </c>
      <c r="T39" s="4">
        <f>ROUND(T26*$F$14/100,0)</f>
        <v/>
      </c>
      <c r="U39" s="4">
        <f>ROUND(U26*$F$14/100,0)</f>
        <v/>
      </c>
      <c r="V39" s="4">
        <f>ROUND(V26*$F$14/100,0)</f>
        <v/>
      </c>
      <c r="W39" s="4">
        <f>ROUND(W26*$F$14/100,0)</f>
        <v/>
      </c>
      <c r="X39" s="4">
        <f>ROUND(X26*$F$14/100,0)</f>
        <v/>
      </c>
      <c r="Y39" s="4">
        <f>ROUND(Y26*$F$14/100,0)</f>
        <v/>
      </c>
      <c r="Z39" s="4">
        <f>ROUND(Z26*$F$14/100,0)</f>
        <v/>
      </c>
      <c r="AA39" s="4">
        <f>ROUND(AA26*$F$14/100,0)</f>
        <v/>
      </c>
      <c r="AB39" s="4">
        <f>ROUND(AB26*$F$14/100,0)</f>
        <v/>
      </c>
      <c r="AC39" s="4">
        <f>ROUND(AC26*$F$14/100,0)</f>
        <v/>
      </c>
      <c r="AD39" s="4">
        <f>ROUND(AD26*$F$14/100,0)</f>
        <v/>
      </c>
      <c r="AE39" s="4">
        <f>ROUND(AE26*$F$14/100,0)</f>
        <v/>
      </c>
      <c r="AF39" s="4">
        <f>ROUND(AF26*$F$14/100,0)</f>
        <v/>
      </c>
      <c r="AG39" s="4">
        <f>ROUND(AG26*$F$14/100,0)</f>
        <v/>
      </c>
      <c r="AH39" s="4">
        <f>ROUND(AH26*$F$14/100,0)</f>
        <v/>
      </c>
      <c r="AI39" s="4">
        <f>ROUND(AI26*$F$14/100,0)</f>
        <v/>
      </c>
      <c r="AJ39" s="4">
        <f>ROUND(AJ26*$F$14/100,0)</f>
        <v/>
      </c>
      <c r="AK39" s="4">
        <f>ROUND(AK26*$F$14/100,0)</f>
        <v/>
      </c>
      <c r="AL39" s="4">
        <f>ROUND(AL26*$F$14/100,0)</f>
        <v/>
      </c>
      <c r="AM39" s="4">
        <f>ROUND(AM26*$F$14/100,0)</f>
        <v/>
      </c>
      <c r="AN39" s="4">
        <f>ROUND(AN26*$F$14/100,0)</f>
        <v/>
      </c>
      <c r="AO39" s="4">
        <f>ROUND(AO26*$F$14/100,0)</f>
        <v/>
      </c>
      <c r="AP39" s="4">
        <f>ROUND(AP26*$F$14/100,0)</f>
        <v/>
      </c>
      <c r="AQ39" s="4">
        <f>ROUND(AQ26*$F$14/100,0)</f>
        <v/>
      </c>
      <c r="AR39" s="4">
        <f>ROUND(AR26*$F$14/100,0)</f>
        <v/>
      </c>
      <c r="AS39" s="4">
        <f>ROUND(AS26*$F$14/100,0)</f>
        <v/>
      </c>
      <c r="AT39" s="4">
        <f>ROUND(AT26*$F$14/100,0)</f>
        <v/>
      </c>
      <c r="AU39" s="4">
        <f>ROUND(AU26*$F$14/100,0)</f>
        <v/>
      </c>
      <c r="AV39" s="4">
        <f>ROUND(AV26*$F$14/100,0)</f>
        <v/>
      </c>
      <c r="AW39" s="4">
        <f>ROUND(AW26*$F$14/100,0)</f>
        <v/>
      </c>
      <c r="AX39" s="4">
        <f>ROUND(AX26*$F$14/100,0)</f>
        <v/>
      </c>
      <c r="AY39" s="4">
        <f>ROUND(AY26*$F$14/100,0)</f>
        <v/>
      </c>
      <c r="AZ39" s="4">
        <f>ROUND(AZ26*$F$14/100,0)</f>
        <v/>
      </c>
      <c r="BA39" s="4">
        <f>ROUND(BA26*$F$14/100,0)</f>
        <v/>
      </c>
      <c r="BB39" s="4">
        <f>ROUND(BB26*$F$14/100,0)</f>
        <v/>
      </c>
    </row>
    <row r="40">
      <c r="A40" t="inlineStr">
        <is>
          <t>Pos 9 — Sozial</t>
        </is>
      </c>
      <c r="B40" s="4">
        <f>ROUND(B27*$F$15/100,0)</f>
        <v/>
      </c>
      <c r="C40" s="4">
        <f>ROUND(C27*$F$15/100,0)</f>
        <v/>
      </c>
      <c r="D40" s="4">
        <f>ROUND(D27*$F$15/100,0)</f>
        <v/>
      </c>
      <c r="E40" s="4">
        <f>ROUND(E27*$F$15/100,0)</f>
        <v/>
      </c>
      <c r="F40" s="4">
        <f>ROUND(F27*$F$15/100,0)</f>
        <v/>
      </c>
      <c r="G40" s="4">
        <f>ROUND(G27*$F$15/100,0)</f>
        <v/>
      </c>
      <c r="H40" s="4">
        <f>ROUND(H27*$F$15/100,0)</f>
        <v/>
      </c>
      <c r="I40" s="4">
        <f>ROUND(I27*$F$15/100,0)</f>
        <v/>
      </c>
      <c r="J40" s="4">
        <f>ROUND(J27*$F$15/100,0)</f>
        <v/>
      </c>
      <c r="K40" s="4">
        <f>ROUND(K27*$F$15/100,0)</f>
        <v/>
      </c>
      <c r="L40" s="4">
        <f>ROUND(L27*$F$15/100,0)</f>
        <v/>
      </c>
      <c r="M40" s="4">
        <f>ROUND(M27*$F$15/100,0)</f>
        <v/>
      </c>
      <c r="N40" s="4">
        <f>ROUND(N27*$F$15/100,0)</f>
        <v/>
      </c>
      <c r="O40" s="4">
        <f>ROUND(O27*$F$15/100,0)</f>
        <v/>
      </c>
      <c r="P40" s="4">
        <f>ROUND(P27*$F$15/100,0)</f>
        <v/>
      </c>
      <c r="Q40" s="4">
        <f>ROUND(Q27*$F$15/100,0)</f>
        <v/>
      </c>
      <c r="R40" s="4">
        <f>ROUND(R27*$F$15/100,0)</f>
        <v/>
      </c>
      <c r="S40" s="4">
        <f>ROUND(S27*$F$15/100,0)</f>
        <v/>
      </c>
      <c r="T40" s="4">
        <f>ROUND(T27*$F$15/100,0)</f>
        <v/>
      </c>
      <c r="U40" s="4">
        <f>ROUND(U27*$F$15/100,0)</f>
        <v/>
      </c>
      <c r="V40" s="4">
        <f>ROUND(V27*$F$15/100,0)</f>
        <v/>
      </c>
      <c r="W40" s="4">
        <f>ROUND(W27*$F$15/100,0)</f>
        <v/>
      </c>
      <c r="X40" s="4">
        <f>ROUND(X27*$F$15/100,0)</f>
        <v/>
      </c>
      <c r="Y40" s="4">
        <f>ROUND(Y27*$F$15/100,0)</f>
        <v/>
      </c>
      <c r="Z40" s="4">
        <f>ROUND(Z27*$F$15/100,0)</f>
        <v/>
      </c>
      <c r="AA40" s="4">
        <f>ROUND(AA27*$F$15/100,0)</f>
        <v/>
      </c>
      <c r="AB40" s="4">
        <f>ROUND(AB27*$F$15/100,0)</f>
        <v/>
      </c>
      <c r="AC40" s="4">
        <f>ROUND(AC27*$F$15/100,0)</f>
        <v/>
      </c>
      <c r="AD40" s="4">
        <f>ROUND(AD27*$F$15/100,0)</f>
        <v/>
      </c>
      <c r="AE40" s="4">
        <f>ROUND(AE27*$F$15/100,0)</f>
        <v/>
      </c>
      <c r="AF40" s="4">
        <f>ROUND(AF27*$F$15/100,0)</f>
        <v/>
      </c>
      <c r="AG40" s="4">
        <f>ROUND(AG27*$F$15/100,0)</f>
        <v/>
      </c>
      <c r="AH40" s="4">
        <f>ROUND(AH27*$F$15/100,0)</f>
        <v/>
      </c>
      <c r="AI40" s="4">
        <f>ROUND(AI27*$F$15/100,0)</f>
        <v/>
      </c>
      <c r="AJ40" s="4">
        <f>ROUND(AJ27*$F$15/100,0)</f>
        <v/>
      </c>
      <c r="AK40" s="4">
        <f>ROUND(AK27*$F$15/100,0)</f>
        <v/>
      </c>
      <c r="AL40" s="4">
        <f>ROUND(AL27*$F$15/100,0)</f>
        <v/>
      </c>
      <c r="AM40" s="4">
        <f>ROUND(AM27*$F$15/100,0)</f>
        <v/>
      </c>
      <c r="AN40" s="4">
        <f>ROUND(AN27*$F$15/100,0)</f>
        <v/>
      </c>
      <c r="AO40" s="4">
        <f>ROUND(AO27*$F$15/100,0)</f>
        <v/>
      </c>
      <c r="AP40" s="4">
        <f>ROUND(AP27*$F$15/100,0)</f>
        <v/>
      </c>
      <c r="AQ40" s="4">
        <f>ROUND(AQ27*$F$15/100,0)</f>
        <v/>
      </c>
      <c r="AR40" s="4">
        <f>ROUND(AR27*$F$15/100,0)</f>
        <v/>
      </c>
      <c r="AS40" s="4">
        <f>ROUND(AS27*$F$15/100,0)</f>
        <v/>
      </c>
      <c r="AT40" s="4">
        <f>ROUND(AT27*$F$15/100,0)</f>
        <v/>
      </c>
      <c r="AU40" s="4">
        <f>ROUND(AU27*$F$15/100,0)</f>
        <v/>
      </c>
      <c r="AV40" s="4">
        <f>ROUND(AV27*$F$15/100,0)</f>
        <v/>
      </c>
      <c r="AW40" s="4">
        <f>ROUND(AW27*$F$15/100,0)</f>
        <v/>
      </c>
      <c r="AX40" s="4">
        <f>ROUND(AX27*$F$15/100,0)</f>
        <v/>
      </c>
      <c r="AY40" s="4">
        <f>ROUND(AY27*$F$15/100,0)</f>
        <v/>
      </c>
      <c r="AZ40" s="4">
        <f>ROUND(AZ27*$F$15/100,0)</f>
        <v/>
      </c>
      <c r="BA40" s="4">
        <f>ROUND(BA27*$F$15/100,0)</f>
        <v/>
      </c>
      <c r="BB40" s="4">
        <f>ROUND(BB27*$F$15/100,0)</f>
        <v/>
      </c>
    </row>
    <row r="41">
      <c r="A41" t="inlineStr">
        <is>
          <t>Pos 10 — Sozial</t>
        </is>
      </c>
      <c r="B41" s="4">
        <f>ROUND(B28*$F$16/100,0)</f>
        <v/>
      </c>
      <c r="C41" s="4">
        <f>ROUND(C28*$F$16/100,0)</f>
        <v/>
      </c>
      <c r="D41" s="4">
        <f>ROUND(D28*$F$16/100,0)</f>
        <v/>
      </c>
      <c r="E41" s="4">
        <f>ROUND(E28*$F$16/100,0)</f>
        <v/>
      </c>
      <c r="F41" s="4">
        <f>ROUND(F28*$F$16/100,0)</f>
        <v/>
      </c>
      <c r="G41" s="4">
        <f>ROUND(G28*$F$16/100,0)</f>
        <v/>
      </c>
      <c r="H41" s="4">
        <f>ROUND(H28*$F$16/100,0)</f>
        <v/>
      </c>
      <c r="I41" s="4">
        <f>ROUND(I28*$F$16/100,0)</f>
        <v/>
      </c>
      <c r="J41" s="4">
        <f>ROUND(J28*$F$16/100,0)</f>
        <v/>
      </c>
      <c r="K41" s="4">
        <f>ROUND(K28*$F$16/100,0)</f>
        <v/>
      </c>
      <c r="L41" s="4">
        <f>ROUND(L28*$F$16/100,0)</f>
        <v/>
      </c>
      <c r="M41" s="4">
        <f>ROUND(M28*$F$16/100,0)</f>
        <v/>
      </c>
      <c r="N41" s="4">
        <f>ROUND(N28*$F$16/100,0)</f>
        <v/>
      </c>
      <c r="O41" s="4">
        <f>ROUND(O28*$F$16/100,0)</f>
        <v/>
      </c>
      <c r="P41" s="4">
        <f>ROUND(P28*$F$16/100,0)</f>
        <v/>
      </c>
      <c r="Q41" s="4">
        <f>ROUND(Q28*$F$16/100,0)</f>
        <v/>
      </c>
      <c r="R41" s="4">
        <f>ROUND(R28*$F$16/100,0)</f>
        <v/>
      </c>
      <c r="S41" s="4">
        <f>ROUND(S28*$F$16/100,0)</f>
        <v/>
      </c>
      <c r="T41" s="4">
        <f>ROUND(T28*$F$16/100,0)</f>
        <v/>
      </c>
      <c r="U41" s="4">
        <f>ROUND(U28*$F$16/100,0)</f>
        <v/>
      </c>
      <c r="V41" s="4">
        <f>ROUND(V28*$F$16/100,0)</f>
        <v/>
      </c>
      <c r="W41" s="4">
        <f>ROUND(W28*$F$16/100,0)</f>
        <v/>
      </c>
      <c r="X41" s="4">
        <f>ROUND(X28*$F$16/100,0)</f>
        <v/>
      </c>
      <c r="Y41" s="4">
        <f>ROUND(Y28*$F$16/100,0)</f>
        <v/>
      </c>
      <c r="Z41" s="4">
        <f>ROUND(Z28*$F$16/100,0)</f>
        <v/>
      </c>
      <c r="AA41" s="4">
        <f>ROUND(AA28*$F$16/100,0)</f>
        <v/>
      </c>
      <c r="AB41" s="4">
        <f>ROUND(AB28*$F$16/100,0)</f>
        <v/>
      </c>
      <c r="AC41" s="4">
        <f>ROUND(AC28*$F$16/100,0)</f>
        <v/>
      </c>
      <c r="AD41" s="4">
        <f>ROUND(AD28*$F$16/100,0)</f>
        <v/>
      </c>
      <c r="AE41" s="4">
        <f>ROUND(AE28*$F$16/100,0)</f>
        <v/>
      </c>
      <c r="AF41" s="4">
        <f>ROUND(AF28*$F$16/100,0)</f>
        <v/>
      </c>
      <c r="AG41" s="4">
        <f>ROUND(AG28*$F$16/100,0)</f>
        <v/>
      </c>
      <c r="AH41" s="4">
        <f>ROUND(AH28*$F$16/100,0)</f>
        <v/>
      </c>
      <c r="AI41" s="4">
        <f>ROUND(AI28*$F$16/100,0)</f>
        <v/>
      </c>
      <c r="AJ41" s="4">
        <f>ROUND(AJ28*$F$16/100,0)</f>
        <v/>
      </c>
      <c r="AK41" s="4">
        <f>ROUND(AK28*$F$16/100,0)</f>
        <v/>
      </c>
      <c r="AL41" s="4">
        <f>ROUND(AL28*$F$16/100,0)</f>
        <v/>
      </c>
      <c r="AM41" s="4">
        <f>ROUND(AM28*$F$16/100,0)</f>
        <v/>
      </c>
      <c r="AN41" s="4">
        <f>ROUND(AN28*$F$16/100,0)</f>
        <v/>
      </c>
      <c r="AO41" s="4">
        <f>ROUND(AO28*$F$16/100,0)</f>
        <v/>
      </c>
      <c r="AP41" s="4">
        <f>ROUND(AP28*$F$16/100,0)</f>
        <v/>
      </c>
      <c r="AQ41" s="4">
        <f>ROUND(AQ28*$F$16/100,0)</f>
        <v/>
      </c>
      <c r="AR41" s="4">
        <f>ROUND(AR28*$F$16/100,0)</f>
        <v/>
      </c>
      <c r="AS41" s="4">
        <f>ROUND(AS28*$F$16/100,0)</f>
        <v/>
      </c>
      <c r="AT41" s="4">
        <f>ROUND(AT28*$F$16/100,0)</f>
        <v/>
      </c>
      <c r="AU41" s="4">
        <f>ROUND(AU28*$F$16/100,0)</f>
        <v/>
      </c>
      <c r="AV41" s="4">
        <f>ROUND(AV28*$F$16/100,0)</f>
        <v/>
      </c>
      <c r="AW41" s="4">
        <f>ROUND(AW28*$F$16/100,0)</f>
        <v/>
      </c>
      <c r="AX41" s="4">
        <f>ROUND(AX28*$F$16/100,0)</f>
        <v/>
      </c>
      <c r="AY41" s="4">
        <f>ROUND(AY28*$F$16/100,0)</f>
        <v/>
      </c>
      <c r="AZ41" s="4">
        <f>ROUND(AZ28*$F$16/100,0)</f>
        <v/>
      </c>
      <c r="BA41" s="4">
        <f>ROUND(BA28*$F$16/100,0)</f>
        <v/>
      </c>
      <c r="BB41" s="4">
        <f>ROUND(BB28*$F$16/100,0)</f>
        <v/>
      </c>
    </row>
    <row r="42"/>
    <row r="43">
      <c r="A43" s="1" t="inlineStr">
        <is>
          <t>TOTAL Sozial</t>
        </is>
      </c>
      <c r="B43" s="4">
        <f>B32+B33+B34+B35+B36+B37+B38+B39+B40+B41</f>
        <v/>
      </c>
      <c r="C43" s="4">
        <f>C32+C33+C34+C35+C36+C37+C38+C39+C40+C41</f>
        <v/>
      </c>
      <c r="D43" s="4">
        <f>D32+D33+D34+D35+D36+D37+D38+D39+D40+D41</f>
        <v/>
      </c>
      <c r="E43" s="4">
        <f>E32+E33+E34+E35+E36+E37+E38+E39+E40+E41</f>
        <v/>
      </c>
      <c r="F43" s="4">
        <f>F32+F33+F34+F35+F36+F37+F38+F39+F40+F41</f>
        <v/>
      </c>
      <c r="G43" s="4">
        <f>G32+G33+G34+G35+G36+G37+G38+G39+G40+G41</f>
        <v/>
      </c>
      <c r="H43" s="4">
        <f>H32+H33+H34+H35+H36+H37+H38+H39+H40+H41</f>
        <v/>
      </c>
      <c r="I43" s="4">
        <f>I32+I33+I34+I35+I36+I37+I38+I39+I40+I41</f>
        <v/>
      </c>
      <c r="J43" s="4">
        <f>J32+J33+J34+J35+J36+J37+J38+J39+J40+J41</f>
        <v/>
      </c>
      <c r="K43" s="4">
        <f>K32+K33+K34+K35+K36+K37+K38+K39+K40+K41</f>
        <v/>
      </c>
      <c r="L43" s="4">
        <f>L32+L33+L34+L35+L36+L37+L38+L39+L40+L41</f>
        <v/>
      </c>
      <c r="M43" s="4">
        <f>M32+M33+M34+M35+M36+M37+M38+M39+M40+M41</f>
        <v/>
      </c>
      <c r="N43" s="4">
        <f>N32+N33+N34+N35+N36+N37+N38+N39+N40+N41</f>
        <v/>
      </c>
      <c r="O43" s="4">
        <f>O32+O33+O34+O35+O36+O37+O38+O39+O40+O41</f>
        <v/>
      </c>
      <c r="P43" s="4">
        <f>P32+P33+P34+P35+P36+P37+P38+P39+P40+P41</f>
        <v/>
      </c>
      <c r="Q43" s="4">
        <f>Q32+Q33+Q34+Q35+Q36+Q37+Q38+Q39+Q40+Q41</f>
        <v/>
      </c>
      <c r="R43" s="4">
        <f>R32+R33+R34+R35+R36+R37+R38+R39+R40+R41</f>
        <v/>
      </c>
      <c r="S43" s="4">
        <f>S32+S33+S34+S35+S36+S37+S38+S39+S40+S41</f>
        <v/>
      </c>
      <c r="T43" s="4">
        <f>T32+T33+T34+T35+T36+T37+T38+T39+T40+T41</f>
        <v/>
      </c>
      <c r="U43" s="4">
        <f>U32+U33+U34+U35+U36+U37+U38+U39+U40+U41</f>
        <v/>
      </c>
      <c r="V43" s="4">
        <f>V32+V33+V34+V35+V36+V37+V38+V39+V40+V41</f>
        <v/>
      </c>
      <c r="W43" s="4">
        <f>W32+W33+W34+W35+W36+W37+W38+W39+W40+W41</f>
        <v/>
      </c>
      <c r="X43" s="4">
        <f>X32+X33+X34+X35+X36+X37+X38+X39+X40+X41</f>
        <v/>
      </c>
      <c r="Y43" s="4">
        <f>Y32+Y33+Y34+Y35+Y36+Y37+Y38+Y39+Y40+Y41</f>
        <v/>
      </c>
      <c r="Z43" s="4">
        <f>Z32+Z33+Z34+Z35+Z36+Z37+Z38+Z39+Z40+Z41</f>
        <v/>
      </c>
      <c r="AA43" s="4">
        <f>AA32+AA33+AA34+AA35+AA36+AA37+AA38+AA39+AA40+AA41</f>
        <v/>
      </c>
      <c r="AB43" s="4">
        <f>AB32+AB33+AB34+AB35+AB36+AB37+AB38+AB39+AB40+AB41</f>
        <v/>
      </c>
      <c r="AC43" s="4">
        <f>AC32+AC33+AC34+AC35+AC36+AC37+AC38+AC39+AC40+AC41</f>
        <v/>
      </c>
      <c r="AD43" s="4">
        <f>AD32+AD33+AD34+AD35+AD36+AD37+AD38+AD39+AD40+AD41</f>
        <v/>
      </c>
      <c r="AE43" s="4">
        <f>AE32+AE33+AE34+AE35+AE36+AE37+AE38+AE39+AE40+AE41</f>
        <v/>
      </c>
      <c r="AF43" s="4">
        <f>AF32+AF33+AF34+AF35+AF36+AF37+AF38+AF39+AF40+AF41</f>
        <v/>
      </c>
      <c r="AG43" s="4">
        <f>AG32+AG33+AG34+AG35+AG36+AG37+AG38+AG39+AG40+AG41</f>
        <v/>
      </c>
      <c r="AH43" s="4">
        <f>AH32+AH33+AH34+AH35+AH36+AH37+AH38+AH39+AH40+AH41</f>
        <v/>
      </c>
      <c r="AI43" s="4">
        <f>AI32+AI33+AI34+AI35+AI36+AI37+AI38+AI39+AI40+AI41</f>
        <v/>
      </c>
      <c r="AJ43" s="4">
        <f>AJ32+AJ33+AJ34+AJ35+AJ36+AJ37+AJ38+AJ39+AJ40+AJ41</f>
        <v/>
      </c>
      <c r="AK43" s="4">
        <f>AK32+AK33+AK34+AK35+AK36+AK37+AK38+AK39+AK40+AK41</f>
        <v/>
      </c>
      <c r="AL43" s="4">
        <f>AL32+AL33+AL34+AL35+AL36+AL37+AL38+AL39+AL40+AL41</f>
        <v/>
      </c>
      <c r="AM43" s="4">
        <f>AM32+AM33+AM34+AM35+AM36+AM37+AM38+AM39+AM40+AM41</f>
        <v/>
      </c>
      <c r="AN43" s="4">
        <f>AN32+AN33+AN34+AN35+AN36+AN37+AN38+AN39+AN40+AN41</f>
        <v/>
      </c>
      <c r="AO43" s="4">
        <f>AO32+AO33+AO34+AO35+AO36+AO37+AO38+AO39+AO40+AO41</f>
        <v/>
      </c>
      <c r="AP43" s="4">
        <f>AP32+AP33+AP34+AP35+AP36+AP37+AP38+AP39+AP40+AP41</f>
        <v/>
      </c>
      <c r="AQ43" s="4">
        <f>AQ32+AQ33+AQ34+AQ35+AQ36+AQ37+AQ38+AQ39+AQ40+AQ41</f>
        <v/>
      </c>
      <c r="AR43" s="4">
        <f>AR32+AR33+AR34+AR35+AR36+AR37+AR38+AR39+AR40+AR41</f>
        <v/>
      </c>
      <c r="AS43" s="4">
        <f>AS32+AS33+AS34+AS35+AS36+AS37+AS38+AS39+AS40+AS41</f>
        <v/>
      </c>
      <c r="AT43" s="4">
        <f>AT32+AT33+AT34+AT35+AT36+AT37+AT38+AT39+AT40+AT41</f>
        <v/>
      </c>
      <c r="AU43" s="4">
        <f>AU32+AU33+AU34+AU35+AU36+AU37+AU38+AU39+AU40+AU41</f>
        <v/>
      </c>
      <c r="AV43" s="4">
        <f>AV32+AV33+AV34+AV35+AV36+AV37+AV38+AV39+AV40+AV41</f>
        <v/>
      </c>
      <c r="AW43" s="4">
        <f>AW32+AW33+AW34+AW35+AW36+AW37+AW38+AW39+AW40+AW41</f>
        <v/>
      </c>
      <c r="AX43" s="4">
        <f>AX32+AX33+AX34+AX35+AX36+AX37+AX38+AX39+AX40+AX41</f>
        <v/>
      </c>
      <c r="AY43" s="4">
        <f>AY32+AY33+AY34+AY35+AY36+AY37+AY38+AY39+AY40+AY41</f>
        <v/>
      </c>
      <c r="AZ43" s="4">
        <f>AZ32+AZ33+AZ34+AZ35+AZ36+AZ37+AZ38+AZ39+AZ40+AZ41</f>
        <v/>
      </c>
      <c r="BA43" s="4">
        <f>BA32+BA33+BA34+BA35+BA36+BA37+BA38+BA39+BA40+BA41</f>
        <v/>
      </c>
      <c r="BB43" s="4">
        <f>BB32+BB33+BB34+BB35+BB36+BB37+BB38+BB39+BB40+BB41</f>
        <v/>
      </c>
    </row>
    <row r="44">
      <c r="A44" s="1" t="inlineStr">
        <is>
          <t>Total pro Person monatlich</t>
        </is>
      </c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  <c r="AA44" s="4" t="n"/>
      <c r="AB44" s="4" t="n"/>
      <c r="AC44" s="4" t="n"/>
      <c r="AD44" s="4" t="n"/>
      <c r="AE44" s="4" t="n"/>
      <c r="AF44" s="4" t="n"/>
      <c r="AG44" s="4" t="n"/>
      <c r="AH44" s="4" t="n"/>
      <c r="AI44" s="4" t="n"/>
      <c r="AJ44" s="4" t="n"/>
      <c r="AK44" s="4" t="n"/>
      <c r="AL44" s="4" t="n"/>
      <c r="AM44" s="4" t="n"/>
      <c r="AN44" s="4" t="n"/>
      <c r="AO44" s="4" t="n"/>
      <c r="AP44" s="4" t="n"/>
      <c r="AQ44" s="4" t="n"/>
      <c r="AR44" s="4" t="n"/>
      <c r="AS44" s="4" t="n"/>
      <c r="AT44" s="4" t="n"/>
      <c r="AU44" s="4" t="n"/>
      <c r="AV44" s="4" t="n"/>
      <c r="AW44" s="4" t="n"/>
      <c r="AX44" s="4" t="n"/>
      <c r="AY44" s="4" t="n"/>
      <c r="AZ44" s="4" t="n"/>
      <c r="BA44" s="4" t="n"/>
      <c r="BB44" s="4" t="n"/>
    </row>
    <row r="45">
      <c r="A45" t="inlineStr">
        <is>
          <t>Benjamin Bönisch — Total</t>
        </is>
      </c>
      <c r="B45" s="4">
        <f>B19+B32</f>
        <v/>
      </c>
      <c r="C45" s="4">
        <f>C19+C32</f>
        <v/>
      </c>
      <c r="D45" s="4">
        <f>D19+D32</f>
        <v/>
      </c>
      <c r="E45" s="4">
        <f>E19+E32</f>
        <v/>
      </c>
      <c r="F45" s="4">
        <f>F19+F32</f>
        <v/>
      </c>
      <c r="G45" s="4">
        <f>G19+G32</f>
        <v/>
      </c>
      <c r="H45" s="4">
        <f>H19+H32</f>
        <v/>
      </c>
      <c r="I45" s="4">
        <f>I19+I32</f>
        <v/>
      </c>
      <c r="J45" s="4">
        <f>J19+J32</f>
        <v/>
      </c>
      <c r="K45" s="4">
        <f>K19+K32</f>
        <v/>
      </c>
      <c r="L45" s="4">
        <f>L19+L32</f>
        <v/>
      </c>
      <c r="M45" s="4">
        <f>M19+M32</f>
        <v/>
      </c>
      <c r="N45" s="4">
        <f>N19+N32</f>
        <v/>
      </c>
      <c r="O45" s="4">
        <f>O19+O32</f>
        <v/>
      </c>
      <c r="P45" s="4">
        <f>P19+P32</f>
        <v/>
      </c>
      <c r="Q45" s="4">
        <f>Q19+Q32</f>
        <v/>
      </c>
      <c r="R45" s="4">
        <f>R19+R32</f>
        <v/>
      </c>
      <c r="S45" s="4">
        <f>S19+S32</f>
        <v/>
      </c>
      <c r="T45" s="4">
        <f>T19+T32</f>
        <v/>
      </c>
      <c r="U45" s="4">
        <f>U19+U32</f>
        <v/>
      </c>
      <c r="V45" s="4">
        <f>V19+V32</f>
        <v/>
      </c>
      <c r="W45" s="4">
        <f>W19+W32</f>
        <v/>
      </c>
      <c r="X45" s="4">
        <f>X19+X32</f>
        <v/>
      </c>
      <c r="Y45" s="4">
        <f>Y19+Y32</f>
        <v/>
      </c>
      <c r="Z45" s="4">
        <f>Z19+Z32</f>
        <v/>
      </c>
      <c r="AA45" s="4">
        <f>AA19+AA32</f>
        <v/>
      </c>
      <c r="AB45" s="4">
        <f>AB19+AB32</f>
        <v/>
      </c>
      <c r="AC45" s="4">
        <f>AC19+AC32</f>
        <v/>
      </c>
      <c r="AD45" s="4">
        <f>AD19+AD32</f>
        <v/>
      </c>
      <c r="AE45" s="4">
        <f>AE19+AE32</f>
        <v/>
      </c>
      <c r="AF45" s="4">
        <f>AF19+AF32</f>
        <v/>
      </c>
      <c r="AG45" s="4">
        <f>AG19+AG32</f>
        <v/>
      </c>
      <c r="AH45" s="4">
        <f>AH19+AH32</f>
        <v/>
      </c>
      <c r="AI45" s="4">
        <f>AI19+AI32</f>
        <v/>
      </c>
      <c r="AJ45" s="4">
        <f>AJ19+AJ32</f>
        <v/>
      </c>
      <c r="AK45" s="4">
        <f>AK19+AK32</f>
        <v/>
      </c>
      <c r="AL45" s="4">
        <f>AL19+AL32</f>
        <v/>
      </c>
      <c r="AM45" s="4">
        <f>AM19+AM32</f>
        <v/>
      </c>
      <c r="AN45" s="4">
        <f>AN19+AN32</f>
        <v/>
      </c>
      <c r="AO45" s="4">
        <f>AO19+AO32</f>
        <v/>
      </c>
      <c r="AP45" s="4">
        <f>AP19+AP32</f>
        <v/>
      </c>
      <c r="AQ45" s="4">
        <f>AQ19+AQ32</f>
        <v/>
      </c>
      <c r="AR45" s="4">
        <f>AR19+AR32</f>
        <v/>
      </c>
      <c r="AS45" s="4">
        <f>AS19+AS32</f>
        <v/>
      </c>
      <c r="AT45" s="4">
        <f>AT19+AT32</f>
        <v/>
      </c>
      <c r="AU45" s="4">
        <f>AU19+AU32</f>
        <v/>
      </c>
      <c r="AV45" s="4">
        <f>AV19+AV32</f>
        <v/>
      </c>
      <c r="AW45" s="4">
        <f>AW19+AW32</f>
        <v/>
      </c>
      <c r="AX45" s="4">
        <f>AX19+AX32</f>
        <v/>
      </c>
      <c r="AY45" s="4">
        <f>AY19+AY32</f>
        <v/>
      </c>
      <c r="AZ45" s="4">
        <f>AZ19+AZ32</f>
        <v/>
      </c>
      <c r="BA45" s="4">
        <f>BA19+BA32</f>
        <v/>
      </c>
      <c r="BB45" s="4">
        <f>BB19+BB32</f>
        <v/>
      </c>
    </row>
    <row r="46">
      <c r="A46" t="inlineStr">
        <is>
          <t>Sharang Parnerkar — Total</t>
        </is>
      </c>
      <c r="B46" s="4">
        <f>B20+B33</f>
        <v/>
      </c>
      <c r="C46" s="4">
        <f>C20+C33</f>
        <v/>
      </c>
      <c r="D46" s="4">
        <f>D20+D33</f>
        <v/>
      </c>
      <c r="E46" s="4">
        <f>E20+E33</f>
        <v/>
      </c>
      <c r="F46" s="4">
        <f>F20+F33</f>
        <v/>
      </c>
      <c r="G46" s="4">
        <f>G20+G33</f>
        <v/>
      </c>
      <c r="H46" s="4">
        <f>H20+H33</f>
        <v/>
      </c>
      <c r="I46" s="4">
        <f>I20+I33</f>
        <v/>
      </c>
      <c r="J46" s="4">
        <f>J20+J33</f>
        <v/>
      </c>
      <c r="K46" s="4">
        <f>K20+K33</f>
        <v/>
      </c>
      <c r="L46" s="4">
        <f>L20+L33</f>
        <v/>
      </c>
      <c r="M46" s="4">
        <f>M20+M33</f>
        <v/>
      </c>
      <c r="N46" s="4">
        <f>N20+N33</f>
        <v/>
      </c>
      <c r="O46" s="4">
        <f>O20+O33</f>
        <v/>
      </c>
      <c r="P46" s="4">
        <f>P20+P33</f>
        <v/>
      </c>
      <c r="Q46" s="4">
        <f>Q20+Q33</f>
        <v/>
      </c>
      <c r="R46" s="4">
        <f>R20+R33</f>
        <v/>
      </c>
      <c r="S46" s="4">
        <f>S20+S33</f>
        <v/>
      </c>
      <c r="T46" s="4">
        <f>T20+T33</f>
        <v/>
      </c>
      <c r="U46" s="4">
        <f>U20+U33</f>
        <v/>
      </c>
      <c r="V46" s="4">
        <f>V20+V33</f>
        <v/>
      </c>
      <c r="W46" s="4">
        <f>W20+W33</f>
        <v/>
      </c>
      <c r="X46" s="4">
        <f>X20+X33</f>
        <v/>
      </c>
      <c r="Y46" s="4">
        <f>Y20+Y33</f>
        <v/>
      </c>
      <c r="Z46" s="4">
        <f>Z20+Z33</f>
        <v/>
      </c>
      <c r="AA46" s="4">
        <f>AA20+AA33</f>
        <v/>
      </c>
      <c r="AB46" s="4">
        <f>AB20+AB33</f>
        <v/>
      </c>
      <c r="AC46" s="4">
        <f>AC20+AC33</f>
        <v/>
      </c>
      <c r="AD46" s="4">
        <f>AD20+AD33</f>
        <v/>
      </c>
      <c r="AE46" s="4">
        <f>AE20+AE33</f>
        <v/>
      </c>
      <c r="AF46" s="4">
        <f>AF20+AF33</f>
        <v/>
      </c>
      <c r="AG46" s="4">
        <f>AG20+AG33</f>
        <v/>
      </c>
      <c r="AH46" s="4">
        <f>AH20+AH33</f>
        <v/>
      </c>
      <c r="AI46" s="4">
        <f>AI20+AI33</f>
        <v/>
      </c>
      <c r="AJ46" s="4">
        <f>AJ20+AJ33</f>
        <v/>
      </c>
      <c r="AK46" s="4">
        <f>AK20+AK33</f>
        <v/>
      </c>
      <c r="AL46" s="4">
        <f>AL20+AL33</f>
        <v/>
      </c>
      <c r="AM46" s="4">
        <f>AM20+AM33</f>
        <v/>
      </c>
      <c r="AN46" s="4">
        <f>AN20+AN33</f>
        <v/>
      </c>
      <c r="AO46" s="4">
        <f>AO20+AO33</f>
        <v/>
      </c>
      <c r="AP46" s="4">
        <f>AP20+AP33</f>
        <v/>
      </c>
      <c r="AQ46" s="4">
        <f>AQ20+AQ33</f>
        <v/>
      </c>
      <c r="AR46" s="4">
        <f>AR20+AR33</f>
        <v/>
      </c>
      <c r="AS46" s="4">
        <f>AS20+AS33</f>
        <v/>
      </c>
      <c r="AT46" s="4">
        <f>AT20+AT33</f>
        <v/>
      </c>
      <c r="AU46" s="4">
        <f>AU20+AU33</f>
        <v/>
      </c>
      <c r="AV46" s="4">
        <f>AV20+AV33</f>
        <v/>
      </c>
      <c r="AW46" s="4">
        <f>AW20+AW33</f>
        <v/>
      </c>
      <c r="AX46" s="4">
        <f>AX20+AX33</f>
        <v/>
      </c>
      <c r="AY46" s="4">
        <f>AY20+AY33</f>
        <v/>
      </c>
      <c r="AZ46" s="4">
        <f>AZ20+AZ33</f>
        <v/>
      </c>
      <c r="BA46" s="4">
        <f>BA20+BA33</f>
        <v/>
      </c>
      <c r="BB46" s="4">
        <f>BB20+BB33</f>
        <v/>
      </c>
    </row>
    <row r="47">
      <c r="A47" t="inlineStr">
        <is>
          <t>Pos 3 — Total</t>
        </is>
      </c>
      <c r="B47" s="4">
        <f>B21+B34</f>
        <v/>
      </c>
      <c r="C47" s="4">
        <f>C21+C34</f>
        <v/>
      </c>
      <c r="D47" s="4">
        <f>D21+D34</f>
        <v/>
      </c>
      <c r="E47" s="4">
        <f>E21+E34</f>
        <v/>
      </c>
      <c r="F47" s="4">
        <f>F21+F34</f>
        <v/>
      </c>
      <c r="G47" s="4">
        <f>G21+G34</f>
        <v/>
      </c>
      <c r="H47" s="4">
        <f>H21+H34</f>
        <v/>
      </c>
      <c r="I47" s="4">
        <f>I21+I34</f>
        <v/>
      </c>
      <c r="J47" s="4">
        <f>J21+J34</f>
        <v/>
      </c>
      <c r="K47" s="4">
        <f>K21+K34</f>
        <v/>
      </c>
      <c r="L47" s="4">
        <f>L21+L34</f>
        <v/>
      </c>
      <c r="M47" s="4">
        <f>M21+M34</f>
        <v/>
      </c>
      <c r="N47" s="4">
        <f>N21+N34</f>
        <v/>
      </c>
      <c r="O47" s="4">
        <f>O21+O34</f>
        <v/>
      </c>
      <c r="P47" s="4">
        <f>P21+P34</f>
        <v/>
      </c>
      <c r="Q47" s="4">
        <f>Q21+Q34</f>
        <v/>
      </c>
      <c r="R47" s="4">
        <f>R21+R34</f>
        <v/>
      </c>
      <c r="S47" s="4">
        <f>S21+S34</f>
        <v/>
      </c>
      <c r="T47" s="4">
        <f>T21+T34</f>
        <v/>
      </c>
      <c r="U47" s="4">
        <f>U21+U34</f>
        <v/>
      </c>
      <c r="V47" s="4">
        <f>V21+V34</f>
        <v/>
      </c>
      <c r="W47" s="4">
        <f>W21+W34</f>
        <v/>
      </c>
      <c r="X47" s="4">
        <f>X21+X34</f>
        <v/>
      </c>
      <c r="Y47" s="4">
        <f>Y21+Y34</f>
        <v/>
      </c>
      <c r="Z47" s="4">
        <f>Z21+Z34</f>
        <v/>
      </c>
      <c r="AA47" s="4">
        <f>AA21+AA34</f>
        <v/>
      </c>
      <c r="AB47" s="4">
        <f>AB21+AB34</f>
        <v/>
      </c>
      <c r="AC47" s="4">
        <f>AC21+AC34</f>
        <v/>
      </c>
      <c r="AD47" s="4">
        <f>AD21+AD34</f>
        <v/>
      </c>
      <c r="AE47" s="4">
        <f>AE21+AE34</f>
        <v/>
      </c>
      <c r="AF47" s="4">
        <f>AF21+AF34</f>
        <v/>
      </c>
      <c r="AG47" s="4">
        <f>AG21+AG34</f>
        <v/>
      </c>
      <c r="AH47" s="4">
        <f>AH21+AH34</f>
        <v/>
      </c>
      <c r="AI47" s="4">
        <f>AI21+AI34</f>
        <v/>
      </c>
      <c r="AJ47" s="4">
        <f>AJ21+AJ34</f>
        <v/>
      </c>
      <c r="AK47" s="4">
        <f>AK21+AK34</f>
        <v/>
      </c>
      <c r="AL47" s="4">
        <f>AL21+AL34</f>
        <v/>
      </c>
      <c r="AM47" s="4">
        <f>AM21+AM34</f>
        <v/>
      </c>
      <c r="AN47" s="4">
        <f>AN21+AN34</f>
        <v/>
      </c>
      <c r="AO47" s="4">
        <f>AO21+AO34</f>
        <v/>
      </c>
      <c r="AP47" s="4">
        <f>AP21+AP34</f>
        <v/>
      </c>
      <c r="AQ47" s="4">
        <f>AQ21+AQ34</f>
        <v/>
      </c>
      <c r="AR47" s="4">
        <f>AR21+AR34</f>
        <v/>
      </c>
      <c r="AS47" s="4">
        <f>AS21+AS34</f>
        <v/>
      </c>
      <c r="AT47" s="4">
        <f>AT21+AT34</f>
        <v/>
      </c>
      <c r="AU47" s="4">
        <f>AU21+AU34</f>
        <v/>
      </c>
      <c r="AV47" s="4">
        <f>AV21+AV34</f>
        <v/>
      </c>
      <c r="AW47" s="4">
        <f>AW21+AW34</f>
        <v/>
      </c>
      <c r="AX47" s="4">
        <f>AX21+AX34</f>
        <v/>
      </c>
      <c r="AY47" s="4">
        <f>AY21+AY34</f>
        <v/>
      </c>
      <c r="AZ47" s="4">
        <f>AZ21+AZ34</f>
        <v/>
      </c>
      <c r="BA47" s="4">
        <f>BA21+BA34</f>
        <v/>
      </c>
      <c r="BB47" s="4">
        <f>BB21+BB34</f>
        <v/>
      </c>
    </row>
    <row r="48">
      <c r="A48" t="inlineStr">
        <is>
          <t>Pos 4 — Total</t>
        </is>
      </c>
      <c r="B48" s="4">
        <f>B22+B35</f>
        <v/>
      </c>
      <c r="C48" s="4">
        <f>C22+C35</f>
        <v/>
      </c>
      <c r="D48" s="4">
        <f>D22+D35</f>
        <v/>
      </c>
      <c r="E48" s="4">
        <f>E22+E35</f>
        <v/>
      </c>
      <c r="F48" s="4">
        <f>F22+F35</f>
        <v/>
      </c>
      <c r="G48" s="4">
        <f>G22+G35</f>
        <v/>
      </c>
      <c r="H48" s="4">
        <f>H22+H35</f>
        <v/>
      </c>
      <c r="I48" s="4">
        <f>I22+I35</f>
        <v/>
      </c>
      <c r="J48" s="4">
        <f>J22+J35</f>
        <v/>
      </c>
      <c r="K48" s="4">
        <f>K22+K35</f>
        <v/>
      </c>
      <c r="L48" s="4">
        <f>L22+L35</f>
        <v/>
      </c>
      <c r="M48" s="4">
        <f>M22+M35</f>
        <v/>
      </c>
      <c r="N48" s="4">
        <f>N22+N35</f>
        <v/>
      </c>
      <c r="O48" s="4">
        <f>O22+O35</f>
        <v/>
      </c>
      <c r="P48" s="4">
        <f>P22+P35</f>
        <v/>
      </c>
      <c r="Q48" s="4">
        <f>Q22+Q35</f>
        <v/>
      </c>
      <c r="R48" s="4">
        <f>R22+R35</f>
        <v/>
      </c>
      <c r="S48" s="4">
        <f>S22+S35</f>
        <v/>
      </c>
      <c r="T48" s="4">
        <f>T22+T35</f>
        <v/>
      </c>
      <c r="U48" s="4">
        <f>U22+U35</f>
        <v/>
      </c>
      <c r="V48" s="4">
        <f>V22+V35</f>
        <v/>
      </c>
      <c r="W48" s="4">
        <f>W22+W35</f>
        <v/>
      </c>
      <c r="X48" s="4">
        <f>X22+X35</f>
        <v/>
      </c>
      <c r="Y48" s="4">
        <f>Y22+Y35</f>
        <v/>
      </c>
      <c r="Z48" s="4">
        <f>Z22+Z35</f>
        <v/>
      </c>
      <c r="AA48" s="4">
        <f>AA22+AA35</f>
        <v/>
      </c>
      <c r="AB48" s="4">
        <f>AB22+AB35</f>
        <v/>
      </c>
      <c r="AC48" s="4">
        <f>AC22+AC35</f>
        <v/>
      </c>
      <c r="AD48" s="4">
        <f>AD22+AD35</f>
        <v/>
      </c>
      <c r="AE48" s="4">
        <f>AE22+AE35</f>
        <v/>
      </c>
      <c r="AF48" s="4">
        <f>AF22+AF35</f>
        <v/>
      </c>
      <c r="AG48" s="4">
        <f>AG22+AG35</f>
        <v/>
      </c>
      <c r="AH48" s="4">
        <f>AH22+AH35</f>
        <v/>
      </c>
      <c r="AI48" s="4">
        <f>AI22+AI35</f>
        <v/>
      </c>
      <c r="AJ48" s="4">
        <f>AJ22+AJ35</f>
        <v/>
      </c>
      <c r="AK48" s="4">
        <f>AK22+AK35</f>
        <v/>
      </c>
      <c r="AL48" s="4">
        <f>AL22+AL35</f>
        <v/>
      </c>
      <c r="AM48" s="4">
        <f>AM22+AM35</f>
        <v/>
      </c>
      <c r="AN48" s="4">
        <f>AN22+AN35</f>
        <v/>
      </c>
      <c r="AO48" s="4">
        <f>AO22+AO35</f>
        <v/>
      </c>
      <c r="AP48" s="4">
        <f>AP22+AP35</f>
        <v/>
      </c>
      <c r="AQ48" s="4">
        <f>AQ22+AQ35</f>
        <v/>
      </c>
      <c r="AR48" s="4">
        <f>AR22+AR35</f>
        <v/>
      </c>
      <c r="AS48" s="4">
        <f>AS22+AS35</f>
        <v/>
      </c>
      <c r="AT48" s="4">
        <f>AT22+AT35</f>
        <v/>
      </c>
      <c r="AU48" s="4">
        <f>AU22+AU35</f>
        <v/>
      </c>
      <c r="AV48" s="4">
        <f>AV22+AV35</f>
        <v/>
      </c>
      <c r="AW48" s="4">
        <f>AW22+AW35</f>
        <v/>
      </c>
      <c r="AX48" s="4">
        <f>AX22+AX35</f>
        <v/>
      </c>
      <c r="AY48" s="4">
        <f>AY22+AY35</f>
        <v/>
      </c>
      <c r="AZ48" s="4">
        <f>AZ22+AZ35</f>
        <v/>
      </c>
      <c r="BA48" s="4">
        <f>BA22+BA35</f>
        <v/>
      </c>
      <c r="BB48" s="4">
        <f>BB22+BB35</f>
        <v/>
      </c>
    </row>
    <row r="49">
      <c r="A49" t="inlineStr">
        <is>
          <t>Pos 5 — Total</t>
        </is>
      </c>
      <c r="B49" s="4">
        <f>B23+B36</f>
        <v/>
      </c>
      <c r="C49" s="4">
        <f>C23+C36</f>
        <v/>
      </c>
      <c r="D49" s="4">
        <f>D23+D36</f>
        <v/>
      </c>
      <c r="E49" s="4">
        <f>E23+E36</f>
        <v/>
      </c>
      <c r="F49" s="4">
        <f>F23+F36</f>
        <v/>
      </c>
      <c r="G49" s="4">
        <f>G23+G36</f>
        <v/>
      </c>
      <c r="H49" s="4">
        <f>H23+H36</f>
        <v/>
      </c>
      <c r="I49" s="4">
        <f>I23+I36</f>
        <v/>
      </c>
      <c r="J49" s="4">
        <f>J23+J36</f>
        <v/>
      </c>
      <c r="K49" s="4">
        <f>K23+K36</f>
        <v/>
      </c>
      <c r="L49" s="4">
        <f>L23+L36</f>
        <v/>
      </c>
      <c r="M49" s="4">
        <f>M23+M36</f>
        <v/>
      </c>
      <c r="N49" s="4">
        <f>N23+N36</f>
        <v/>
      </c>
      <c r="O49" s="4">
        <f>O23+O36</f>
        <v/>
      </c>
      <c r="P49" s="4">
        <f>P23+P36</f>
        <v/>
      </c>
      <c r="Q49" s="4">
        <f>Q23+Q36</f>
        <v/>
      </c>
      <c r="R49" s="4">
        <f>R23+R36</f>
        <v/>
      </c>
      <c r="S49" s="4">
        <f>S23+S36</f>
        <v/>
      </c>
      <c r="T49" s="4">
        <f>T23+T36</f>
        <v/>
      </c>
      <c r="U49" s="4">
        <f>U23+U36</f>
        <v/>
      </c>
      <c r="V49" s="4">
        <f>V23+V36</f>
        <v/>
      </c>
      <c r="W49" s="4">
        <f>W23+W36</f>
        <v/>
      </c>
      <c r="X49" s="4">
        <f>X23+X36</f>
        <v/>
      </c>
      <c r="Y49" s="4">
        <f>Y23+Y36</f>
        <v/>
      </c>
      <c r="Z49" s="4">
        <f>Z23+Z36</f>
        <v/>
      </c>
      <c r="AA49" s="4">
        <f>AA23+AA36</f>
        <v/>
      </c>
      <c r="AB49" s="4">
        <f>AB23+AB36</f>
        <v/>
      </c>
      <c r="AC49" s="4">
        <f>AC23+AC36</f>
        <v/>
      </c>
      <c r="AD49" s="4">
        <f>AD23+AD36</f>
        <v/>
      </c>
      <c r="AE49" s="4">
        <f>AE23+AE36</f>
        <v/>
      </c>
      <c r="AF49" s="4">
        <f>AF23+AF36</f>
        <v/>
      </c>
      <c r="AG49" s="4">
        <f>AG23+AG36</f>
        <v/>
      </c>
      <c r="AH49" s="4">
        <f>AH23+AH36</f>
        <v/>
      </c>
      <c r="AI49" s="4">
        <f>AI23+AI36</f>
        <v/>
      </c>
      <c r="AJ49" s="4">
        <f>AJ23+AJ36</f>
        <v/>
      </c>
      <c r="AK49" s="4">
        <f>AK23+AK36</f>
        <v/>
      </c>
      <c r="AL49" s="4">
        <f>AL23+AL36</f>
        <v/>
      </c>
      <c r="AM49" s="4">
        <f>AM23+AM36</f>
        <v/>
      </c>
      <c r="AN49" s="4">
        <f>AN23+AN36</f>
        <v/>
      </c>
      <c r="AO49" s="4">
        <f>AO23+AO36</f>
        <v/>
      </c>
      <c r="AP49" s="4">
        <f>AP23+AP36</f>
        <v/>
      </c>
      <c r="AQ49" s="4">
        <f>AQ23+AQ36</f>
        <v/>
      </c>
      <c r="AR49" s="4">
        <f>AR23+AR36</f>
        <v/>
      </c>
      <c r="AS49" s="4">
        <f>AS23+AS36</f>
        <v/>
      </c>
      <c r="AT49" s="4">
        <f>AT23+AT36</f>
        <v/>
      </c>
      <c r="AU49" s="4">
        <f>AU23+AU36</f>
        <v/>
      </c>
      <c r="AV49" s="4">
        <f>AV23+AV36</f>
        <v/>
      </c>
      <c r="AW49" s="4">
        <f>AW23+AW36</f>
        <v/>
      </c>
      <c r="AX49" s="4">
        <f>AX23+AX36</f>
        <v/>
      </c>
      <c r="AY49" s="4">
        <f>AY23+AY36</f>
        <v/>
      </c>
      <c r="AZ49" s="4">
        <f>AZ23+AZ36</f>
        <v/>
      </c>
      <c r="BA49" s="4">
        <f>BA23+BA36</f>
        <v/>
      </c>
      <c r="BB49" s="4">
        <f>BB23+BB36</f>
        <v/>
      </c>
    </row>
    <row r="50">
      <c r="A50" t="inlineStr">
        <is>
          <t>Pos 6 — Total</t>
        </is>
      </c>
      <c r="B50" s="4">
        <f>B24+B37</f>
        <v/>
      </c>
      <c r="C50" s="4">
        <f>C24+C37</f>
        <v/>
      </c>
      <c r="D50" s="4">
        <f>D24+D37</f>
        <v/>
      </c>
      <c r="E50" s="4">
        <f>E24+E37</f>
        <v/>
      </c>
      <c r="F50" s="4">
        <f>F24+F37</f>
        <v/>
      </c>
      <c r="G50" s="4">
        <f>G24+G37</f>
        <v/>
      </c>
      <c r="H50" s="4">
        <f>H24+H37</f>
        <v/>
      </c>
      <c r="I50" s="4">
        <f>I24+I37</f>
        <v/>
      </c>
      <c r="J50" s="4">
        <f>J24+J37</f>
        <v/>
      </c>
      <c r="K50" s="4">
        <f>K24+K37</f>
        <v/>
      </c>
      <c r="L50" s="4">
        <f>L24+L37</f>
        <v/>
      </c>
      <c r="M50" s="4">
        <f>M24+M37</f>
        <v/>
      </c>
      <c r="N50" s="4">
        <f>N24+N37</f>
        <v/>
      </c>
      <c r="O50" s="4">
        <f>O24+O37</f>
        <v/>
      </c>
      <c r="P50" s="4">
        <f>P24+P37</f>
        <v/>
      </c>
      <c r="Q50" s="4">
        <f>Q24+Q37</f>
        <v/>
      </c>
      <c r="R50" s="4">
        <f>R24+R37</f>
        <v/>
      </c>
      <c r="S50" s="4">
        <f>S24+S37</f>
        <v/>
      </c>
      <c r="T50" s="4">
        <f>T24+T37</f>
        <v/>
      </c>
      <c r="U50" s="4">
        <f>U24+U37</f>
        <v/>
      </c>
      <c r="V50" s="4">
        <f>V24+V37</f>
        <v/>
      </c>
      <c r="W50" s="4">
        <f>W24+W37</f>
        <v/>
      </c>
      <c r="X50" s="4">
        <f>X24+X37</f>
        <v/>
      </c>
      <c r="Y50" s="4">
        <f>Y24+Y37</f>
        <v/>
      </c>
      <c r="Z50" s="4">
        <f>Z24+Z37</f>
        <v/>
      </c>
      <c r="AA50" s="4">
        <f>AA24+AA37</f>
        <v/>
      </c>
      <c r="AB50" s="4">
        <f>AB24+AB37</f>
        <v/>
      </c>
      <c r="AC50" s="4">
        <f>AC24+AC37</f>
        <v/>
      </c>
      <c r="AD50" s="4">
        <f>AD24+AD37</f>
        <v/>
      </c>
      <c r="AE50" s="4">
        <f>AE24+AE37</f>
        <v/>
      </c>
      <c r="AF50" s="4">
        <f>AF24+AF37</f>
        <v/>
      </c>
      <c r="AG50" s="4">
        <f>AG24+AG37</f>
        <v/>
      </c>
      <c r="AH50" s="4">
        <f>AH24+AH37</f>
        <v/>
      </c>
      <c r="AI50" s="4">
        <f>AI24+AI37</f>
        <v/>
      </c>
      <c r="AJ50" s="4">
        <f>AJ24+AJ37</f>
        <v/>
      </c>
      <c r="AK50" s="4">
        <f>AK24+AK37</f>
        <v/>
      </c>
      <c r="AL50" s="4">
        <f>AL24+AL37</f>
        <v/>
      </c>
      <c r="AM50" s="4">
        <f>AM24+AM37</f>
        <v/>
      </c>
      <c r="AN50" s="4">
        <f>AN24+AN37</f>
        <v/>
      </c>
      <c r="AO50" s="4">
        <f>AO24+AO37</f>
        <v/>
      </c>
      <c r="AP50" s="4">
        <f>AP24+AP37</f>
        <v/>
      </c>
      <c r="AQ50" s="4">
        <f>AQ24+AQ37</f>
        <v/>
      </c>
      <c r="AR50" s="4">
        <f>AR24+AR37</f>
        <v/>
      </c>
      <c r="AS50" s="4">
        <f>AS24+AS37</f>
        <v/>
      </c>
      <c r="AT50" s="4">
        <f>AT24+AT37</f>
        <v/>
      </c>
      <c r="AU50" s="4">
        <f>AU24+AU37</f>
        <v/>
      </c>
      <c r="AV50" s="4">
        <f>AV24+AV37</f>
        <v/>
      </c>
      <c r="AW50" s="4">
        <f>AW24+AW37</f>
        <v/>
      </c>
      <c r="AX50" s="4">
        <f>AX24+AX37</f>
        <v/>
      </c>
      <c r="AY50" s="4">
        <f>AY24+AY37</f>
        <v/>
      </c>
      <c r="AZ50" s="4">
        <f>AZ24+AZ37</f>
        <v/>
      </c>
      <c r="BA50" s="4">
        <f>BA24+BA37</f>
        <v/>
      </c>
      <c r="BB50" s="4">
        <f>BB24+BB37</f>
        <v/>
      </c>
    </row>
    <row r="51">
      <c r="A51" t="inlineStr">
        <is>
          <t>Pos 7 — Total</t>
        </is>
      </c>
      <c r="B51" s="4">
        <f>B25+B38</f>
        <v/>
      </c>
      <c r="C51" s="4">
        <f>C25+C38</f>
        <v/>
      </c>
      <c r="D51" s="4">
        <f>D25+D38</f>
        <v/>
      </c>
      <c r="E51" s="4">
        <f>E25+E38</f>
        <v/>
      </c>
      <c r="F51" s="4">
        <f>F25+F38</f>
        <v/>
      </c>
      <c r="G51" s="4">
        <f>G25+G38</f>
        <v/>
      </c>
      <c r="H51" s="4">
        <f>H25+H38</f>
        <v/>
      </c>
      <c r="I51" s="4">
        <f>I25+I38</f>
        <v/>
      </c>
      <c r="J51" s="4">
        <f>J25+J38</f>
        <v/>
      </c>
      <c r="K51" s="4">
        <f>K25+K38</f>
        <v/>
      </c>
      <c r="L51" s="4">
        <f>L25+L38</f>
        <v/>
      </c>
      <c r="M51" s="4">
        <f>M25+M38</f>
        <v/>
      </c>
      <c r="N51" s="4">
        <f>N25+N38</f>
        <v/>
      </c>
      <c r="O51" s="4">
        <f>O25+O38</f>
        <v/>
      </c>
      <c r="P51" s="4">
        <f>P25+P38</f>
        <v/>
      </c>
      <c r="Q51" s="4">
        <f>Q25+Q38</f>
        <v/>
      </c>
      <c r="R51" s="4">
        <f>R25+R38</f>
        <v/>
      </c>
      <c r="S51" s="4">
        <f>S25+S38</f>
        <v/>
      </c>
      <c r="T51" s="4">
        <f>T25+T38</f>
        <v/>
      </c>
      <c r="U51" s="4">
        <f>U25+U38</f>
        <v/>
      </c>
      <c r="V51" s="4">
        <f>V25+V38</f>
        <v/>
      </c>
      <c r="W51" s="4">
        <f>W25+W38</f>
        <v/>
      </c>
      <c r="X51" s="4">
        <f>X25+X38</f>
        <v/>
      </c>
      <c r="Y51" s="4">
        <f>Y25+Y38</f>
        <v/>
      </c>
      <c r="Z51" s="4">
        <f>Z25+Z38</f>
        <v/>
      </c>
      <c r="AA51" s="4">
        <f>AA25+AA38</f>
        <v/>
      </c>
      <c r="AB51" s="4">
        <f>AB25+AB38</f>
        <v/>
      </c>
      <c r="AC51" s="4">
        <f>AC25+AC38</f>
        <v/>
      </c>
      <c r="AD51" s="4">
        <f>AD25+AD38</f>
        <v/>
      </c>
      <c r="AE51" s="4">
        <f>AE25+AE38</f>
        <v/>
      </c>
      <c r="AF51" s="4">
        <f>AF25+AF38</f>
        <v/>
      </c>
      <c r="AG51" s="4">
        <f>AG25+AG38</f>
        <v/>
      </c>
      <c r="AH51" s="4">
        <f>AH25+AH38</f>
        <v/>
      </c>
      <c r="AI51" s="4">
        <f>AI25+AI38</f>
        <v/>
      </c>
      <c r="AJ51" s="4">
        <f>AJ25+AJ38</f>
        <v/>
      </c>
      <c r="AK51" s="4">
        <f>AK25+AK38</f>
        <v/>
      </c>
      <c r="AL51" s="4">
        <f>AL25+AL38</f>
        <v/>
      </c>
      <c r="AM51" s="4">
        <f>AM25+AM38</f>
        <v/>
      </c>
      <c r="AN51" s="4">
        <f>AN25+AN38</f>
        <v/>
      </c>
      <c r="AO51" s="4">
        <f>AO25+AO38</f>
        <v/>
      </c>
      <c r="AP51" s="4">
        <f>AP25+AP38</f>
        <v/>
      </c>
      <c r="AQ51" s="4">
        <f>AQ25+AQ38</f>
        <v/>
      </c>
      <c r="AR51" s="4">
        <f>AR25+AR38</f>
        <v/>
      </c>
      <c r="AS51" s="4">
        <f>AS25+AS38</f>
        <v/>
      </c>
      <c r="AT51" s="4">
        <f>AT25+AT38</f>
        <v/>
      </c>
      <c r="AU51" s="4">
        <f>AU25+AU38</f>
        <v/>
      </c>
      <c r="AV51" s="4">
        <f>AV25+AV38</f>
        <v/>
      </c>
      <c r="AW51" s="4">
        <f>AW25+AW38</f>
        <v/>
      </c>
      <c r="AX51" s="4">
        <f>AX25+AX38</f>
        <v/>
      </c>
      <c r="AY51" s="4">
        <f>AY25+AY38</f>
        <v/>
      </c>
      <c r="AZ51" s="4">
        <f>AZ25+AZ38</f>
        <v/>
      </c>
      <c r="BA51" s="4">
        <f>BA25+BA38</f>
        <v/>
      </c>
      <c r="BB51" s="4">
        <f>BB25+BB38</f>
        <v/>
      </c>
    </row>
    <row r="52">
      <c r="A52" t="inlineStr">
        <is>
          <t>Pos 8 — Total</t>
        </is>
      </c>
      <c r="B52" s="4">
        <f>B26+B39</f>
        <v/>
      </c>
      <c r="C52" s="4">
        <f>C26+C39</f>
        <v/>
      </c>
      <c r="D52" s="4">
        <f>D26+D39</f>
        <v/>
      </c>
      <c r="E52" s="4">
        <f>E26+E39</f>
        <v/>
      </c>
      <c r="F52" s="4">
        <f>F26+F39</f>
        <v/>
      </c>
      <c r="G52" s="4">
        <f>G26+G39</f>
        <v/>
      </c>
      <c r="H52" s="4">
        <f>H26+H39</f>
        <v/>
      </c>
      <c r="I52" s="4">
        <f>I26+I39</f>
        <v/>
      </c>
      <c r="J52" s="4">
        <f>J26+J39</f>
        <v/>
      </c>
      <c r="K52" s="4">
        <f>K26+K39</f>
        <v/>
      </c>
      <c r="L52" s="4">
        <f>L26+L39</f>
        <v/>
      </c>
      <c r="M52" s="4">
        <f>M26+M39</f>
        <v/>
      </c>
      <c r="N52" s="4">
        <f>N26+N39</f>
        <v/>
      </c>
      <c r="O52" s="4">
        <f>O26+O39</f>
        <v/>
      </c>
      <c r="P52" s="4">
        <f>P26+P39</f>
        <v/>
      </c>
      <c r="Q52" s="4">
        <f>Q26+Q39</f>
        <v/>
      </c>
      <c r="R52" s="4">
        <f>R26+R39</f>
        <v/>
      </c>
      <c r="S52" s="4">
        <f>S26+S39</f>
        <v/>
      </c>
      <c r="T52" s="4">
        <f>T26+T39</f>
        <v/>
      </c>
      <c r="U52" s="4">
        <f>U26+U39</f>
        <v/>
      </c>
      <c r="V52" s="4">
        <f>V26+V39</f>
        <v/>
      </c>
      <c r="W52" s="4">
        <f>W26+W39</f>
        <v/>
      </c>
      <c r="X52" s="4">
        <f>X26+X39</f>
        <v/>
      </c>
      <c r="Y52" s="4">
        <f>Y26+Y39</f>
        <v/>
      </c>
      <c r="Z52" s="4">
        <f>Z26+Z39</f>
        <v/>
      </c>
      <c r="AA52" s="4">
        <f>AA26+AA39</f>
        <v/>
      </c>
      <c r="AB52" s="4">
        <f>AB26+AB39</f>
        <v/>
      </c>
      <c r="AC52" s="4">
        <f>AC26+AC39</f>
        <v/>
      </c>
      <c r="AD52" s="4">
        <f>AD26+AD39</f>
        <v/>
      </c>
      <c r="AE52" s="4">
        <f>AE26+AE39</f>
        <v/>
      </c>
      <c r="AF52" s="4">
        <f>AF26+AF39</f>
        <v/>
      </c>
      <c r="AG52" s="4">
        <f>AG26+AG39</f>
        <v/>
      </c>
      <c r="AH52" s="4">
        <f>AH26+AH39</f>
        <v/>
      </c>
      <c r="AI52" s="4">
        <f>AI26+AI39</f>
        <v/>
      </c>
      <c r="AJ52" s="4">
        <f>AJ26+AJ39</f>
        <v/>
      </c>
      <c r="AK52" s="4">
        <f>AK26+AK39</f>
        <v/>
      </c>
      <c r="AL52" s="4">
        <f>AL26+AL39</f>
        <v/>
      </c>
      <c r="AM52" s="4">
        <f>AM26+AM39</f>
        <v/>
      </c>
      <c r="AN52" s="4">
        <f>AN26+AN39</f>
        <v/>
      </c>
      <c r="AO52" s="4">
        <f>AO26+AO39</f>
        <v/>
      </c>
      <c r="AP52" s="4">
        <f>AP26+AP39</f>
        <v/>
      </c>
      <c r="AQ52" s="4">
        <f>AQ26+AQ39</f>
        <v/>
      </c>
      <c r="AR52" s="4">
        <f>AR26+AR39</f>
        <v/>
      </c>
      <c r="AS52" s="4">
        <f>AS26+AS39</f>
        <v/>
      </c>
      <c r="AT52" s="4">
        <f>AT26+AT39</f>
        <v/>
      </c>
      <c r="AU52" s="4">
        <f>AU26+AU39</f>
        <v/>
      </c>
      <c r="AV52" s="4">
        <f>AV26+AV39</f>
        <v/>
      </c>
      <c r="AW52" s="4">
        <f>AW26+AW39</f>
        <v/>
      </c>
      <c r="AX52" s="4">
        <f>AX26+AX39</f>
        <v/>
      </c>
      <c r="AY52" s="4">
        <f>AY26+AY39</f>
        <v/>
      </c>
      <c r="AZ52" s="4">
        <f>AZ26+AZ39</f>
        <v/>
      </c>
      <c r="BA52" s="4">
        <f>BA26+BA39</f>
        <v/>
      </c>
      <c r="BB52" s="4">
        <f>BB26+BB39</f>
        <v/>
      </c>
    </row>
    <row r="53">
      <c r="A53" t="inlineStr">
        <is>
          <t>Pos 9 — Total</t>
        </is>
      </c>
      <c r="B53" s="4">
        <f>B27+B40</f>
        <v/>
      </c>
      <c r="C53" s="4">
        <f>C27+C40</f>
        <v/>
      </c>
      <c r="D53" s="4">
        <f>D27+D40</f>
        <v/>
      </c>
      <c r="E53" s="4">
        <f>E27+E40</f>
        <v/>
      </c>
      <c r="F53" s="4">
        <f>F27+F40</f>
        <v/>
      </c>
      <c r="G53" s="4">
        <f>G27+G40</f>
        <v/>
      </c>
      <c r="H53" s="4">
        <f>H27+H40</f>
        <v/>
      </c>
      <c r="I53" s="4">
        <f>I27+I40</f>
        <v/>
      </c>
      <c r="J53" s="4">
        <f>J27+J40</f>
        <v/>
      </c>
      <c r="K53" s="4">
        <f>K27+K40</f>
        <v/>
      </c>
      <c r="L53" s="4">
        <f>L27+L40</f>
        <v/>
      </c>
      <c r="M53" s="4">
        <f>M27+M40</f>
        <v/>
      </c>
      <c r="N53" s="4">
        <f>N27+N40</f>
        <v/>
      </c>
      <c r="O53" s="4">
        <f>O27+O40</f>
        <v/>
      </c>
      <c r="P53" s="4">
        <f>P27+P40</f>
        <v/>
      </c>
      <c r="Q53" s="4">
        <f>Q27+Q40</f>
        <v/>
      </c>
      <c r="R53" s="4">
        <f>R27+R40</f>
        <v/>
      </c>
      <c r="S53" s="4">
        <f>S27+S40</f>
        <v/>
      </c>
      <c r="T53" s="4">
        <f>T27+T40</f>
        <v/>
      </c>
      <c r="U53" s="4">
        <f>U27+U40</f>
        <v/>
      </c>
      <c r="V53" s="4">
        <f>V27+V40</f>
        <v/>
      </c>
      <c r="W53" s="4">
        <f>W27+W40</f>
        <v/>
      </c>
      <c r="X53" s="4">
        <f>X27+X40</f>
        <v/>
      </c>
      <c r="Y53" s="4">
        <f>Y27+Y40</f>
        <v/>
      </c>
      <c r="Z53" s="4">
        <f>Z27+Z40</f>
        <v/>
      </c>
      <c r="AA53" s="4">
        <f>AA27+AA40</f>
        <v/>
      </c>
      <c r="AB53" s="4">
        <f>AB27+AB40</f>
        <v/>
      </c>
      <c r="AC53" s="4">
        <f>AC27+AC40</f>
        <v/>
      </c>
      <c r="AD53" s="4">
        <f>AD27+AD40</f>
        <v/>
      </c>
      <c r="AE53" s="4">
        <f>AE27+AE40</f>
        <v/>
      </c>
      <c r="AF53" s="4">
        <f>AF27+AF40</f>
        <v/>
      </c>
      <c r="AG53" s="4">
        <f>AG27+AG40</f>
        <v/>
      </c>
      <c r="AH53" s="4">
        <f>AH27+AH40</f>
        <v/>
      </c>
      <c r="AI53" s="4">
        <f>AI27+AI40</f>
        <v/>
      </c>
      <c r="AJ53" s="4">
        <f>AJ27+AJ40</f>
        <v/>
      </c>
      <c r="AK53" s="4">
        <f>AK27+AK40</f>
        <v/>
      </c>
      <c r="AL53" s="4">
        <f>AL27+AL40</f>
        <v/>
      </c>
      <c r="AM53" s="4">
        <f>AM27+AM40</f>
        <v/>
      </c>
      <c r="AN53" s="4">
        <f>AN27+AN40</f>
        <v/>
      </c>
      <c r="AO53" s="4">
        <f>AO27+AO40</f>
        <v/>
      </c>
      <c r="AP53" s="4">
        <f>AP27+AP40</f>
        <v/>
      </c>
      <c r="AQ53" s="4">
        <f>AQ27+AQ40</f>
        <v/>
      </c>
      <c r="AR53" s="4">
        <f>AR27+AR40</f>
        <v/>
      </c>
      <c r="AS53" s="4">
        <f>AS27+AS40</f>
        <v/>
      </c>
      <c r="AT53" s="4">
        <f>AT27+AT40</f>
        <v/>
      </c>
      <c r="AU53" s="4">
        <f>AU27+AU40</f>
        <v/>
      </c>
      <c r="AV53" s="4">
        <f>AV27+AV40</f>
        <v/>
      </c>
      <c r="AW53" s="4">
        <f>AW27+AW40</f>
        <v/>
      </c>
      <c r="AX53" s="4">
        <f>AX27+AX40</f>
        <v/>
      </c>
      <c r="AY53" s="4">
        <f>AY27+AY40</f>
        <v/>
      </c>
      <c r="AZ53" s="4">
        <f>AZ27+AZ40</f>
        <v/>
      </c>
      <c r="BA53" s="4">
        <f>BA27+BA40</f>
        <v/>
      </c>
      <c r="BB53" s="4">
        <f>BB27+BB40</f>
        <v/>
      </c>
    </row>
    <row r="54">
      <c r="A54" t="inlineStr">
        <is>
          <t>Pos 10 — Total</t>
        </is>
      </c>
      <c r="B54" s="4">
        <f>B28+B41</f>
        <v/>
      </c>
      <c r="C54" s="4">
        <f>C28+C41</f>
        <v/>
      </c>
      <c r="D54" s="4">
        <f>D28+D41</f>
        <v/>
      </c>
      <c r="E54" s="4">
        <f>E28+E41</f>
        <v/>
      </c>
      <c r="F54" s="4">
        <f>F28+F41</f>
        <v/>
      </c>
      <c r="G54" s="4">
        <f>G28+G41</f>
        <v/>
      </c>
      <c r="H54" s="4">
        <f>H28+H41</f>
        <v/>
      </c>
      <c r="I54" s="4">
        <f>I28+I41</f>
        <v/>
      </c>
      <c r="J54" s="4">
        <f>J28+J41</f>
        <v/>
      </c>
      <c r="K54" s="4">
        <f>K28+K41</f>
        <v/>
      </c>
      <c r="L54" s="4">
        <f>L28+L41</f>
        <v/>
      </c>
      <c r="M54" s="4">
        <f>M28+M41</f>
        <v/>
      </c>
      <c r="N54" s="4">
        <f>N28+N41</f>
        <v/>
      </c>
      <c r="O54" s="4">
        <f>O28+O41</f>
        <v/>
      </c>
      <c r="P54" s="4">
        <f>P28+P41</f>
        <v/>
      </c>
      <c r="Q54" s="4">
        <f>Q28+Q41</f>
        <v/>
      </c>
      <c r="R54" s="4">
        <f>R28+R41</f>
        <v/>
      </c>
      <c r="S54" s="4">
        <f>S28+S41</f>
        <v/>
      </c>
      <c r="T54" s="4">
        <f>T28+T41</f>
        <v/>
      </c>
      <c r="U54" s="4">
        <f>U28+U41</f>
        <v/>
      </c>
      <c r="V54" s="4">
        <f>V28+V41</f>
        <v/>
      </c>
      <c r="W54" s="4">
        <f>W28+W41</f>
        <v/>
      </c>
      <c r="X54" s="4">
        <f>X28+X41</f>
        <v/>
      </c>
      <c r="Y54" s="4">
        <f>Y28+Y41</f>
        <v/>
      </c>
      <c r="Z54" s="4">
        <f>Z28+Z41</f>
        <v/>
      </c>
      <c r="AA54" s="4">
        <f>AA28+AA41</f>
        <v/>
      </c>
      <c r="AB54" s="4">
        <f>AB28+AB41</f>
        <v/>
      </c>
      <c r="AC54" s="4">
        <f>AC28+AC41</f>
        <v/>
      </c>
      <c r="AD54" s="4">
        <f>AD28+AD41</f>
        <v/>
      </c>
      <c r="AE54" s="4">
        <f>AE28+AE41</f>
        <v/>
      </c>
      <c r="AF54" s="4">
        <f>AF28+AF41</f>
        <v/>
      </c>
      <c r="AG54" s="4">
        <f>AG28+AG41</f>
        <v/>
      </c>
      <c r="AH54" s="4">
        <f>AH28+AH41</f>
        <v/>
      </c>
      <c r="AI54" s="4">
        <f>AI28+AI41</f>
        <v/>
      </c>
      <c r="AJ54" s="4">
        <f>AJ28+AJ41</f>
        <v/>
      </c>
      <c r="AK54" s="4">
        <f>AK28+AK41</f>
        <v/>
      </c>
      <c r="AL54" s="4">
        <f>AL28+AL41</f>
        <v/>
      </c>
      <c r="AM54" s="4">
        <f>AM28+AM41</f>
        <v/>
      </c>
      <c r="AN54" s="4">
        <f>AN28+AN41</f>
        <v/>
      </c>
      <c r="AO54" s="4">
        <f>AO28+AO41</f>
        <v/>
      </c>
      <c r="AP54" s="4">
        <f>AP28+AP41</f>
        <v/>
      </c>
      <c r="AQ54" s="4">
        <f>AQ28+AQ41</f>
        <v/>
      </c>
      <c r="AR54" s="4">
        <f>AR28+AR41</f>
        <v/>
      </c>
      <c r="AS54" s="4">
        <f>AS28+AS41</f>
        <v/>
      </c>
      <c r="AT54" s="4">
        <f>AT28+AT41</f>
        <v/>
      </c>
      <c r="AU54" s="4">
        <f>AU28+AU41</f>
        <v/>
      </c>
      <c r="AV54" s="4">
        <f>AV28+AV41</f>
        <v/>
      </c>
      <c r="AW54" s="4">
        <f>AW28+AW41</f>
        <v/>
      </c>
      <c r="AX54" s="4">
        <f>AX28+AX41</f>
        <v/>
      </c>
      <c r="AY54" s="4">
        <f>AY28+AY41</f>
        <v/>
      </c>
      <c r="AZ54" s="4">
        <f>AZ28+AZ41</f>
        <v/>
      </c>
      <c r="BA54" s="4">
        <f>BA28+BA41</f>
        <v/>
      </c>
      <c r="BB54" s="4">
        <f>BB28+BB41</f>
        <v/>
      </c>
    </row>
    <row r="55"/>
    <row r="56">
      <c r="A56" s="1" t="inlineStr">
        <is>
          <t>TOTAL Personalkosten</t>
        </is>
      </c>
      <c r="B56" s="4">
        <f>B45+B46+B47+B48+B49+B50+B51+B52+B53+B54</f>
        <v/>
      </c>
      <c r="C56" s="4">
        <f>C45+C46+C47+C48+C49+C50+C51+C52+C53+C54</f>
        <v/>
      </c>
      <c r="D56" s="4">
        <f>D45+D46+D47+D48+D49+D50+D51+D52+D53+D54</f>
        <v/>
      </c>
      <c r="E56" s="4">
        <f>E45+E46+E47+E48+E49+E50+E51+E52+E53+E54</f>
        <v/>
      </c>
      <c r="F56" s="4">
        <f>F45+F46+F47+F48+F49+F50+F51+F52+F53+F54</f>
        <v/>
      </c>
      <c r="G56" s="4">
        <f>G45+G46+G47+G48+G49+G50+G51+G52+G53+G54</f>
        <v/>
      </c>
      <c r="H56" s="4">
        <f>H45+H46+H47+H48+H49+H50+H51+H52+H53+H54</f>
        <v/>
      </c>
      <c r="I56" s="4">
        <f>I45+I46+I47+I48+I49+I50+I51+I52+I53+I54</f>
        <v/>
      </c>
      <c r="J56" s="4">
        <f>J45+J46+J47+J48+J49+J50+J51+J52+J53+J54</f>
        <v/>
      </c>
      <c r="K56" s="4">
        <f>K45+K46+K47+K48+K49+K50+K51+K52+K53+K54</f>
        <v/>
      </c>
      <c r="L56" s="4">
        <f>L45+L46+L47+L48+L49+L50+L51+L52+L53+L54</f>
        <v/>
      </c>
      <c r="M56" s="4">
        <f>M45+M46+M47+M48+M49+M50+M51+M52+M53+M54</f>
        <v/>
      </c>
      <c r="N56" s="4">
        <f>N45+N46+N47+N48+N49+N50+N51+N52+N53+N54</f>
        <v/>
      </c>
      <c r="O56" s="4">
        <f>O45+O46+O47+O48+O49+O50+O51+O52+O53+O54</f>
        <v/>
      </c>
      <c r="P56" s="4">
        <f>P45+P46+P47+P48+P49+P50+P51+P52+P53+P54</f>
        <v/>
      </c>
      <c r="Q56" s="4">
        <f>Q45+Q46+Q47+Q48+Q49+Q50+Q51+Q52+Q53+Q54</f>
        <v/>
      </c>
      <c r="R56" s="4">
        <f>R45+R46+R47+R48+R49+R50+R51+R52+R53+R54</f>
        <v/>
      </c>
      <c r="S56" s="4">
        <f>S45+S46+S47+S48+S49+S50+S51+S52+S53+S54</f>
        <v/>
      </c>
      <c r="T56" s="4">
        <f>T45+T46+T47+T48+T49+T50+T51+T52+T53+T54</f>
        <v/>
      </c>
      <c r="U56" s="4">
        <f>U45+U46+U47+U48+U49+U50+U51+U52+U53+U54</f>
        <v/>
      </c>
      <c r="V56" s="4">
        <f>V45+V46+V47+V48+V49+V50+V51+V52+V53+V54</f>
        <v/>
      </c>
      <c r="W56" s="4">
        <f>W45+W46+W47+W48+W49+W50+W51+W52+W53+W54</f>
        <v/>
      </c>
      <c r="X56" s="4">
        <f>X45+X46+X47+X48+X49+X50+X51+X52+X53+X54</f>
        <v/>
      </c>
      <c r="Y56" s="4">
        <f>Y45+Y46+Y47+Y48+Y49+Y50+Y51+Y52+Y53+Y54</f>
        <v/>
      </c>
      <c r="Z56" s="4">
        <f>Z45+Z46+Z47+Z48+Z49+Z50+Z51+Z52+Z53+Z54</f>
        <v/>
      </c>
      <c r="AA56" s="4">
        <f>AA45+AA46+AA47+AA48+AA49+AA50+AA51+AA52+AA53+AA54</f>
        <v/>
      </c>
      <c r="AB56" s="4">
        <f>AB45+AB46+AB47+AB48+AB49+AB50+AB51+AB52+AB53+AB54</f>
        <v/>
      </c>
      <c r="AC56" s="4">
        <f>AC45+AC46+AC47+AC48+AC49+AC50+AC51+AC52+AC53+AC54</f>
        <v/>
      </c>
      <c r="AD56" s="4">
        <f>AD45+AD46+AD47+AD48+AD49+AD50+AD51+AD52+AD53+AD54</f>
        <v/>
      </c>
      <c r="AE56" s="4">
        <f>AE45+AE46+AE47+AE48+AE49+AE50+AE51+AE52+AE53+AE54</f>
        <v/>
      </c>
      <c r="AF56" s="4">
        <f>AF45+AF46+AF47+AF48+AF49+AF50+AF51+AF52+AF53+AF54</f>
        <v/>
      </c>
      <c r="AG56" s="4">
        <f>AG45+AG46+AG47+AG48+AG49+AG50+AG51+AG52+AG53+AG54</f>
        <v/>
      </c>
      <c r="AH56" s="4">
        <f>AH45+AH46+AH47+AH48+AH49+AH50+AH51+AH52+AH53+AH54</f>
        <v/>
      </c>
      <c r="AI56" s="4">
        <f>AI45+AI46+AI47+AI48+AI49+AI50+AI51+AI52+AI53+AI54</f>
        <v/>
      </c>
      <c r="AJ56" s="4">
        <f>AJ45+AJ46+AJ47+AJ48+AJ49+AJ50+AJ51+AJ52+AJ53+AJ54</f>
        <v/>
      </c>
      <c r="AK56" s="4">
        <f>AK45+AK46+AK47+AK48+AK49+AK50+AK51+AK52+AK53+AK54</f>
        <v/>
      </c>
      <c r="AL56" s="4">
        <f>AL45+AL46+AL47+AL48+AL49+AL50+AL51+AL52+AL53+AL54</f>
        <v/>
      </c>
      <c r="AM56" s="4">
        <f>AM45+AM46+AM47+AM48+AM49+AM50+AM51+AM52+AM53+AM54</f>
        <v/>
      </c>
      <c r="AN56" s="4">
        <f>AN45+AN46+AN47+AN48+AN49+AN50+AN51+AN52+AN53+AN54</f>
        <v/>
      </c>
      <c r="AO56" s="4">
        <f>AO45+AO46+AO47+AO48+AO49+AO50+AO51+AO52+AO53+AO54</f>
        <v/>
      </c>
      <c r="AP56" s="4">
        <f>AP45+AP46+AP47+AP48+AP49+AP50+AP51+AP52+AP53+AP54</f>
        <v/>
      </c>
      <c r="AQ56" s="4">
        <f>AQ45+AQ46+AQ47+AQ48+AQ49+AQ50+AQ51+AQ52+AQ53+AQ54</f>
        <v/>
      </c>
      <c r="AR56" s="4">
        <f>AR45+AR46+AR47+AR48+AR49+AR50+AR51+AR52+AR53+AR54</f>
        <v/>
      </c>
      <c r="AS56" s="4">
        <f>AS45+AS46+AS47+AS48+AS49+AS50+AS51+AS52+AS53+AS54</f>
        <v/>
      </c>
      <c r="AT56" s="4">
        <f>AT45+AT46+AT47+AT48+AT49+AT50+AT51+AT52+AT53+AT54</f>
        <v/>
      </c>
      <c r="AU56" s="4">
        <f>AU45+AU46+AU47+AU48+AU49+AU50+AU51+AU52+AU53+AU54</f>
        <v/>
      </c>
      <c r="AV56" s="4">
        <f>AV45+AV46+AV47+AV48+AV49+AV50+AV51+AV52+AV53+AV54</f>
        <v/>
      </c>
      <c r="AW56" s="4">
        <f>AW45+AW46+AW47+AW48+AW49+AW50+AW51+AW52+AW53+AW54</f>
        <v/>
      </c>
      <c r="AX56" s="4">
        <f>AX45+AX46+AX47+AX48+AX49+AX50+AX51+AX52+AX53+AX54</f>
        <v/>
      </c>
      <c r="AY56" s="4">
        <f>AY45+AY46+AY47+AY48+AY49+AY50+AY51+AY52+AY53+AY54</f>
        <v/>
      </c>
      <c r="AZ56" s="4">
        <f>AZ45+AZ46+AZ47+AZ48+AZ49+AZ50+AZ51+AZ52+AZ53+AZ54</f>
        <v/>
      </c>
      <c r="BA56" s="4">
        <f>BA45+BA46+BA47+BA48+BA49+BA50+BA51+BA52+BA53+BA54</f>
        <v/>
      </c>
      <c r="BB56" s="4">
        <f>BB45+BB46+BB47+BB48+BB49+BB50+BB51+BB52+BB53+BB54</f>
        <v/>
      </c>
    </row>
    <row r="57"/>
    <row r="58">
      <c r="A58" s="1" t="inlineStr">
        <is>
          <t>Headcount</t>
        </is>
      </c>
      <c r="B58" s="5">
        <f>COUNTIF(B19:B28,"&gt;0")</f>
        <v/>
      </c>
      <c r="C58" s="5">
        <f>COUNTIF(C19:C28,"&gt;0")</f>
        <v/>
      </c>
      <c r="D58" s="5">
        <f>COUNTIF(D19:D28,"&gt;0")</f>
        <v/>
      </c>
      <c r="E58" s="5">
        <f>COUNTIF(E19:E28,"&gt;0")</f>
        <v/>
      </c>
      <c r="F58" s="5">
        <f>COUNTIF(F19:F28,"&gt;0")</f>
        <v/>
      </c>
      <c r="G58" s="5">
        <f>COUNTIF(G19:G28,"&gt;0")</f>
        <v/>
      </c>
      <c r="H58" s="5">
        <f>COUNTIF(H19:H28,"&gt;0")</f>
        <v/>
      </c>
      <c r="I58" s="5">
        <f>COUNTIF(I19:I28,"&gt;0")</f>
        <v/>
      </c>
      <c r="J58" s="5">
        <f>COUNTIF(J19:J28,"&gt;0")</f>
        <v/>
      </c>
      <c r="K58" s="5">
        <f>COUNTIF(K19:K28,"&gt;0")</f>
        <v/>
      </c>
      <c r="L58" s="5">
        <f>COUNTIF(L19:L28,"&gt;0")</f>
        <v/>
      </c>
      <c r="M58" s="5">
        <f>COUNTIF(M19:M28,"&gt;0")</f>
        <v/>
      </c>
      <c r="N58" s="5">
        <f>COUNTIF(N19:N28,"&gt;0")</f>
        <v/>
      </c>
      <c r="O58" s="5">
        <f>COUNTIF(O19:O28,"&gt;0")</f>
        <v/>
      </c>
      <c r="P58" s="5">
        <f>COUNTIF(P19:P28,"&gt;0")</f>
        <v/>
      </c>
      <c r="Q58" s="5">
        <f>COUNTIF(Q19:Q28,"&gt;0")</f>
        <v/>
      </c>
      <c r="R58" s="5">
        <f>COUNTIF(R19:R28,"&gt;0")</f>
        <v/>
      </c>
      <c r="S58" s="5">
        <f>COUNTIF(S19:S28,"&gt;0")</f>
        <v/>
      </c>
      <c r="T58" s="5">
        <f>COUNTIF(T19:T28,"&gt;0")</f>
        <v/>
      </c>
      <c r="U58" s="5">
        <f>COUNTIF(U19:U28,"&gt;0")</f>
        <v/>
      </c>
      <c r="V58" s="5">
        <f>COUNTIF(V19:V28,"&gt;0")</f>
        <v/>
      </c>
      <c r="W58" s="5">
        <f>COUNTIF(W19:W28,"&gt;0")</f>
        <v/>
      </c>
      <c r="X58" s="5">
        <f>COUNTIF(X19:X28,"&gt;0")</f>
        <v/>
      </c>
      <c r="Y58" s="5">
        <f>COUNTIF(Y19:Y28,"&gt;0")</f>
        <v/>
      </c>
      <c r="Z58" s="5">
        <f>COUNTIF(Z19:Z28,"&gt;0")</f>
        <v/>
      </c>
      <c r="AA58" s="5">
        <f>COUNTIF(AA19:AA28,"&gt;0")</f>
        <v/>
      </c>
      <c r="AB58" s="5">
        <f>COUNTIF(AB19:AB28,"&gt;0")</f>
        <v/>
      </c>
      <c r="AC58" s="5">
        <f>COUNTIF(AC19:AC28,"&gt;0")</f>
        <v/>
      </c>
      <c r="AD58" s="5">
        <f>COUNTIF(AD19:AD28,"&gt;0")</f>
        <v/>
      </c>
      <c r="AE58" s="5">
        <f>COUNTIF(AE19:AE28,"&gt;0")</f>
        <v/>
      </c>
      <c r="AF58" s="5">
        <f>COUNTIF(AF19:AF28,"&gt;0")</f>
        <v/>
      </c>
      <c r="AG58" s="5">
        <f>COUNTIF(AG19:AG28,"&gt;0")</f>
        <v/>
      </c>
      <c r="AH58" s="5">
        <f>COUNTIF(AH19:AH28,"&gt;0")</f>
        <v/>
      </c>
      <c r="AI58" s="5">
        <f>COUNTIF(AI19:AI28,"&gt;0")</f>
        <v/>
      </c>
      <c r="AJ58" s="5">
        <f>COUNTIF(AJ19:AJ28,"&gt;0")</f>
        <v/>
      </c>
      <c r="AK58" s="5">
        <f>COUNTIF(AK19:AK28,"&gt;0")</f>
        <v/>
      </c>
      <c r="AL58" s="5">
        <f>COUNTIF(AL19:AL28,"&gt;0")</f>
        <v/>
      </c>
      <c r="AM58" s="5">
        <f>COUNTIF(AM19:AM28,"&gt;0")</f>
        <v/>
      </c>
      <c r="AN58" s="5">
        <f>COUNTIF(AN19:AN28,"&gt;0")</f>
        <v/>
      </c>
      <c r="AO58" s="5">
        <f>COUNTIF(AO19:AO28,"&gt;0")</f>
        <v/>
      </c>
      <c r="AP58" s="5">
        <f>COUNTIF(AP19:AP28,"&gt;0")</f>
        <v/>
      </c>
      <c r="AQ58" s="5">
        <f>COUNTIF(AQ19:AQ28,"&gt;0")</f>
        <v/>
      </c>
      <c r="AR58" s="5">
        <f>COUNTIF(AR19:AR28,"&gt;0")</f>
        <v/>
      </c>
      <c r="AS58" s="5">
        <f>COUNTIF(AS19:AS28,"&gt;0")</f>
        <v/>
      </c>
      <c r="AT58" s="5">
        <f>COUNTIF(AT19:AT28,"&gt;0")</f>
        <v/>
      </c>
      <c r="AU58" s="5">
        <f>COUNTIF(AU19:AU28,"&gt;0")</f>
        <v/>
      </c>
      <c r="AV58" s="5">
        <f>COUNTIF(AV19:AV28,"&gt;0")</f>
        <v/>
      </c>
      <c r="AW58" s="5">
        <f>COUNTIF(AW19:AW28,"&gt;0")</f>
        <v/>
      </c>
      <c r="AX58" s="5">
        <f>COUNTIF(AX19:AX28,"&gt;0")</f>
        <v/>
      </c>
      <c r="AY58" s="5">
        <f>COUNTIF(AY19:AY28,"&gt;0")</f>
        <v/>
      </c>
      <c r="AZ58" s="5">
        <f>COUNTIF(AZ19:AZ28,"&gt;0")</f>
        <v/>
      </c>
      <c r="BA58" s="5">
        <f>COUNTIF(BA19:BA28,"&gt;0")</f>
        <v/>
      </c>
      <c r="BB58" s="5">
        <f>COUNTIF(BB19:BB28,"&gt;0")</f>
        <v/>
      </c>
    </row>
    <row r="59">
      <c r="A59" s="1" t="inlineStr">
        <is>
          <t>Headcount (ohne 2 Gruender)</t>
        </is>
      </c>
      <c r="B59" s="5">
        <f>MAX(0,B58-2)</f>
        <v/>
      </c>
      <c r="C59" s="5">
        <f>MAX(0,C58-2)</f>
        <v/>
      </c>
      <c r="D59" s="5">
        <f>MAX(0,D58-2)</f>
        <v/>
      </c>
      <c r="E59" s="5">
        <f>MAX(0,E58-2)</f>
        <v/>
      </c>
      <c r="F59" s="5">
        <f>MAX(0,F58-2)</f>
        <v/>
      </c>
      <c r="G59" s="5">
        <f>MAX(0,G58-2)</f>
        <v/>
      </c>
      <c r="H59" s="5">
        <f>MAX(0,H58-2)</f>
        <v/>
      </c>
      <c r="I59" s="5">
        <f>MAX(0,I58-2)</f>
        <v/>
      </c>
      <c r="J59" s="5">
        <f>MAX(0,J58-2)</f>
        <v/>
      </c>
      <c r="K59" s="5">
        <f>MAX(0,K58-2)</f>
        <v/>
      </c>
      <c r="L59" s="5">
        <f>MAX(0,L58-2)</f>
        <v/>
      </c>
      <c r="M59" s="5">
        <f>MAX(0,M58-2)</f>
        <v/>
      </c>
      <c r="N59" s="5">
        <f>MAX(0,N58-2)</f>
        <v/>
      </c>
      <c r="O59" s="5">
        <f>MAX(0,O58-2)</f>
        <v/>
      </c>
      <c r="P59" s="5">
        <f>MAX(0,P58-2)</f>
        <v/>
      </c>
      <c r="Q59" s="5">
        <f>MAX(0,Q58-2)</f>
        <v/>
      </c>
      <c r="R59" s="5">
        <f>MAX(0,R58-2)</f>
        <v/>
      </c>
      <c r="S59" s="5">
        <f>MAX(0,S58-2)</f>
        <v/>
      </c>
      <c r="T59" s="5">
        <f>MAX(0,T58-2)</f>
        <v/>
      </c>
      <c r="U59" s="5">
        <f>MAX(0,U58-2)</f>
        <v/>
      </c>
      <c r="V59" s="5">
        <f>MAX(0,V58-2)</f>
        <v/>
      </c>
      <c r="W59" s="5">
        <f>MAX(0,W58-2)</f>
        <v/>
      </c>
      <c r="X59" s="5">
        <f>MAX(0,X58-2)</f>
        <v/>
      </c>
      <c r="Y59" s="5">
        <f>MAX(0,Y58-2)</f>
        <v/>
      </c>
      <c r="Z59" s="5">
        <f>MAX(0,Z58-2)</f>
        <v/>
      </c>
      <c r="AA59" s="5">
        <f>MAX(0,AA58-2)</f>
        <v/>
      </c>
      <c r="AB59" s="5">
        <f>MAX(0,AB58-2)</f>
        <v/>
      </c>
      <c r="AC59" s="5">
        <f>MAX(0,AC58-2)</f>
        <v/>
      </c>
      <c r="AD59" s="5">
        <f>MAX(0,AD58-2)</f>
        <v/>
      </c>
      <c r="AE59" s="5">
        <f>MAX(0,AE58-2)</f>
        <v/>
      </c>
      <c r="AF59" s="5">
        <f>MAX(0,AF58-2)</f>
        <v/>
      </c>
      <c r="AG59" s="5">
        <f>MAX(0,AG58-2)</f>
        <v/>
      </c>
      <c r="AH59" s="5">
        <f>MAX(0,AH58-2)</f>
        <v/>
      </c>
      <c r="AI59" s="5">
        <f>MAX(0,AI58-2)</f>
        <v/>
      </c>
      <c r="AJ59" s="5">
        <f>MAX(0,AJ58-2)</f>
        <v/>
      </c>
      <c r="AK59" s="5">
        <f>MAX(0,AK58-2)</f>
        <v/>
      </c>
      <c r="AL59" s="5">
        <f>MAX(0,AL58-2)</f>
        <v/>
      </c>
      <c r="AM59" s="5">
        <f>MAX(0,AM58-2)</f>
        <v/>
      </c>
      <c r="AN59" s="5">
        <f>MAX(0,AN58-2)</f>
        <v/>
      </c>
      <c r="AO59" s="5">
        <f>MAX(0,AO58-2)</f>
        <v/>
      </c>
      <c r="AP59" s="5">
        <f>MAX(0,AP58-2)</f>
        <v/>
      </c>
      <c r="AQ59" s="5">
        <f>MAX(0,AQ58-2)</f>
        <v/>
      </c>
      <c r="AR59" s="5">
        <f>MAX(0,AR58-2)</f>
        <v/>
      </c>
      <c r="AS59" s="5">
        <f>MAX(0,AS58-2)</f>
        <v/>
      </c>
      <c r="AT59" s="5">
        <f>MAX(0,AT58-2)</f>
        <v/>
      </c>
      <c r="AU59" s="5">
        <f>MAX(0,AU58-2)</f>
        <v/>
      </c>
      <c r="AV59" s="5">
        <f>MAX(0,AV58-2)</f>
        <v/>
      </c>
      <c r="AW59" s="5">
        <f>MAX(0,AW58-2)</f>
        <v/>
      </c>
      <c r="AX59" s="5">
        <f>MAX(0,AX58-2)</f>
        <v/>
      </c>
      <c r="AY59" s="5">
        <f>MAX(0,AY58-2)</f>
        <v/>
      </c>
      <c r="AZ59" s="5">
        <f>MAX(0,AZ58-2)</f>
        <v/>
      </c>
      <c r="BA59" s="5">
        <f>MAX(0,BA58-2)</f>
        <v/>
      </c>
      <c r="BB59" s="5">
        <f>MAX(0,BB58-2)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4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2500</v>
      </c>
      <c r="D9" s="2" t="n">
        <v>2028</v>
      </c>
      <c r="E9" s="2" t="n">
        <v>4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2500</v>
      </c>
      <c r="D10" s="2" t="n">
        <v>2028</v>
      </c>
      <c r="E10" s="2" t="n">
        <v>9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Mac Studio (LLM Training)</t>
        </is>
      </c>
      <c r="B15" t="inlineStr">
        <is>
          <t>ausstattung</t>
        </is>
      </c>
      <c r="C15" s="2" t="n">
        <v>13000</v>
      </c>
      <c r="D15" s="2" t="n">
        <v>2027</v>
      </c>
      <c r="E15" s="2" t="n">
        <v>1</v>
      </c>
      <c r="F15" s="2" t="n">
        <v>3</v>
      </c>
    </row>
    <row r="16">
      <c r="A16" t="inlineStr">
        <is>
          <t>Markenanmeldung DPMA+EUIPO (Rückzahlung Gründer)</t>
        </is>
      </c>
      <c r="B16" t="inlineStr">
        <is>
          <t>ausstattung</t>
        </is>
      </c>
      <c r="C16" s="2" t="n">
        <v>1500</v>
      </c>
      <c r="D16" s="2" t="n">
        <v>2026</v>
      </c>
      <c r="E16" s="2" t="n">
        <v>8</v>
      </c>
      <c r="F16" s="2" t="n">
        <v>10</v>
      </c>
    </row>
    <row r="17">
      <c r="A17" t="inlineStr">
        <is>
          <t>Software-Lizenzen (GWG, jährlich)</t>
        </is>
      </c>
      <c r="B17" t="inlineStr">
        <is>
          <t>gwg</t>
        </is>
      </c>
      <c r="C17" s="2" t="n">
        <v>800</v>
      </c>
      <c r="D17" s="2" t="n">
        <v>2026</v>
      </c>
      <c r="E17" s="2" t="n">
        <v>8</v>
      </c>
    </row>
    <row r="18">
      <c r="A18" t="inlineStr">
        <is>
          <t>Domain/SSL/Zertifikate (GWG)</t>
        </is>
      </c>
      <c r="B18" t="inlineStr">
        <is>
          <t>gwg</t>
        </is>
      </c>
      <c r="C18" s="2" t="n">
        <v>500</v>
      </c>
      <c r="D18" s="2" t="n">
        <v>2026</v>
      </c>
      <c r="E18" s="2" t="n">
        <v>8</v>
      </c>
    </row>
    <row r="20">
      <c r="A20" s="1" t="inlineStr">
        <is>
          <t>Investitionsausgaben</t>
        </is>
      </c>
    </row>
    <row r="21">
      <c r="A21" t="inlineStr">
        <is>
          <t>Home Office 2x Gründer — Ausgabe</t>
        </is>
      </c>
      <c r="B21" s="2">
        <f>IF(AND(B$1=$D$7,B$2=$E$7),$C$7,0)</f>
        <v/>
      </c>
      <c r="C21" s="2">
        <f>IF(AND(C$1=$D$7,C$2=$E$7),$C$7,0)</f>
        <v/>
      </c>
      <c r="D21" s="2">
        <f>IF(AND(D$1=$D$7,D$2=$E$7),$C$7,0)</f>
        <v/>
      </c>
      <c r="E21" s="2">
        <f>IF(AND(E$1=$D$7,E$2=$E$7),$C$7,0)</f>
        <v/>
      </c>
      <c r="F21" s="2">
        <f>IF(AND(F$1=$D$7,F$2=$E$7),$C$7,0)</f>
        <v/>
      </c>
      <c r="G21" s="2">
        <f>IF(AND(G$1=$D$7,G$2=$E$7),$C$7,0)</f>
        <v/>
      </c>
      <c r="H21" s="2">
        <f>IF(AND(H$1=$D$7,H$2=$E$7),$C$7,0)</f>
        <v/>
      </c>
      <c r="I21" s="2">
        <f>IF(AND(I$1=$D$7,I$2=$E$7),$C$7,0)</f>
        <v/>
      </c>
      <c r="J21" s="2">
        <f>IF(AND(J$1=$D$7,J$2=$E$7),$C$7,0)</f>
        <v/>
      </c>
      <c r="K21" s="2">
        <f>IF(AND(K$1=$D$7,K$2=$E$7),$C$7,0)</f>
        <v/>
      </c>
      <c r="L21" s="2">
        <f>IF(AND(L$1=$D$7,L$2=$E$7),$C$7,0)</f>
        <v/>
      </c>
      <c r="M21" s="2">
        <f>IF(AND(M$1=$D$7,M$2=$E$7),$C$7,0)</f>
        <v/>
      </c>
      <c r="N21" s="2">
        <f>IF(AND(N$1=$D$7,N$2=$E$7),$C$7,0)</f>
        <v/>
      </c>
      <c r="O21" s="2">
        <f>IF(AND(O$1=$D$7,O$2=$E$7),$C$7,0)</f>
        <v/>
      </c>
      <c r="P21" s="2">
        <f>IF(AND(P$1=$D$7,P$2=$E$7),$C$7,0)</f>
        <v/>
      </c>
      <c r="Q21" s="2">
        <f>IF(AND(Q$1=$D$7,Q$2=$E$7),$C$7,0)</f>
        <v/>
      </c>
      <c r="R21" s="2">
        <f>IF(AND(R$1=$D$7,R$2=$E$7),$C$7,0)</f>
        <v/>
      </c>
      <c r="S21" s="2">
        <f>IF(AND(S$1=$D$7,S$2=$E$7),$C$7,0)</f>
        <v/>
      </c>
      <c r="T21" s="2">
        <f>IF(AND(T$1=$D$7,T$2=$E$7),$C$7,0)</f>
        <v/>
      </c>
      <c r="U21" s="2">
        <f>IF(AND(U$1=$D$7,U$2=$E$7),$C$7,0)</f>
        <v/>
      </c>
      <c r="V21" s="2">
        <f>IF(AND(V$1=$D$7,V$2=$E$7),$C$7,0)</f>
        <v/>
      </c>
      <c r="W21" s="2">
        <f>IF(AND(W$1=$D$7,W$2=$E$7),$C$7,0)</f>
        <v/>
      </c>
      <c r="X21" s="2">
        <f>IF(AND(X$1=$D$7,X$2=$E$7),$C$7,0)</f>
        <v/>
      </c>
      <c r="Y21" s="2">
        <f>IF(AND(Y$1=$D$7,Y$2=$E$7),$C$7,0)</f>
        <v/>
      </c>
      <c r="Z21" s="2">
        <f>IF(AND(Z$1=$D$7,Z$2=$E$7),$C$7,0)</f>
        <v/>
      </c>
      <c r="AA21" s="2">
        <f>IF(AND(AA$1=$D$7,AA$2=$E$7),$C$7,0)</f>
        <v/>
      </c>
      <c r="AB21" s="2">
        <f>IF(AND(AB$1=$D$7,AB$2=$E$7),$C$7,0)</f>
        <v/>
      </c>
      <c r="AC21" s="2">
        <f>IF(AND(AC$1=$D$7,AC$2=$E$7),$C$7,0)</f>
        <v/>
      </c>
      <c r="AD21" s="2">
        <f>IF(AND(AD$1=$D$7,AD$2=$E$7),$C$7,0)</f>
        <v/>
      </c>
      <c r="AE21" s="2">
        <f>IF(AND(AE$1=$D$7,AE$2=$E$7),$C$7,0)</f>
        <v/>
      </c>
      <c r="AF21" s="2">
        <f>IF(AND(AF$1=$D$7,AF$2=$E$7),$C$7,0)</f>
        <v/>
      </c>
      <c r="AG21" s="2">
        <f>IF(AND(AG$1=$D$7,AG$2=$E$7),$C$7,0)</f>
        <v/>
      </c>
      <c r="AH21" s="2">
        <f>IF(AND(AH$1=$D$7,AH$2=$E$7),$C$7,0)</f>
        <v/>
      </c>
      <c r="AI21" s="2">
        <f>IF(AND(AI$1=$D$7,AI$2=$E$7),$C$7,0)</f>
        <v/>
      </c>
      <c r="AJ21" s="2">
        <f>IF(AND(AJ$1=$D$7,AJ$2=$E$7),$C$7,0)</f>
        <v/>
      </c>
      <c r="AK21" s="2">
        <f>IF(AND(AK$1=$D$7,AK$2=$E$7),$C$7,0)</f>
        <v/>
      </c>
      <c r="AL21" s="2">
        <f>IF(AND(AL$1=$D$7,AL$2=$E$7),$C$7,0)</f>
        <v/>
      </c>
      <c r="AM21" s="2">
        <f>IF(AND(AM$1=$D$7,AM$2=$E$7),$C$7,0)</f>
        <v/>
      </c>
      <c r="AN21" s="2">
        <f>IF(AND(AN$1=$D$7,AN$2=$E$7),$C$7,0)</f>
        <v/>
      </c>
      <c r="AO21" s="2">
        <f>IF(AND(AO$1=$D$7,AO$2=$E$7),$C$7,0)</f>
        <v/>
      </c>
      <c r="AP21" s="2">
        <f>IF(AND(AP$1=$D$7,AP$2=$E$7),$C$7,0)</f>
        <v/>
      </c>
      <c r="AQ21" s="2">
        <f>IF(AND(AQ$1=$D$7,AQ$2=$E$7),$C$7,0)</f>
        <v/>
      </c>
      <c r="AR21" s="2">
        <f>IF(AND(AR$1=$D$7,AR$2=$E$7),$C$7,0)</f>
        <v/>
      </c>
      <c r="AS21" s="2">
        <f>IF(AND(AS$1=$D$7,AS$2=$E$7),$C$7,0)</f>
        <v/>
      </c>
      <c r="AT21" s="2">
        <f>IF(AND(AT$1=$D$7,AT$2=$E$7),$C$7,0)</f>
        <v/>
      </c>
      <c r="AU21" s="2">
        <f>IF(AND(AU$1=$D$7,AU$2=$E$7),$C$7,0)</f>
        <v/>
      </c>
      <c r="AV21" s="2">
        <f>IF(AND(AV$1=$D$7,AV$2=$E$7),$C$7,0)</f>
        <v/>
      </c>
      <c r="AW21" s="2">
        <f>IF(AND(AW$1=$D$7,AW$2=$E$7),$C$7,0)</f>
        <v/>
      </c>
      <c r="AX21" s="2">
        <f>IF(AND(AX$1=$D$7,AX$2=$E$7),$C$7,0)</f>
        <v/>
      </c>
      <c r="AY21" s="2">
        <f>IF(AND(AY$1=$D$7,AY$2=$E$7),$C$7,0)</f>
        <v/>
      </c>
      <c r="AZ21" s="2">
        <f>IF(AND(AZ$1=$D$7,AZ$2=$E$7),$C$7,0)</f>
        <v/>
      </c>
      <c r="BA21" s="2">
        <f>IF(AND(BA$1=$D$7,BA$2=$E$7),$C$7,0)</f>
        <v/>
      </c>
      <c r="BB21" s="2">
        <f>IF(AND(BB$1=$D$7,BB$2=$E$7),$C$7,0)</f>
        <v/>
      </c>
    </row>
    <row r="22">
      <c r="A22" t="inlineStr">
        <is>
          <t>Home Office Pos 3 (Dev) — Ausgabe</t>
        </is>
      </c>
      <c r="B22" s="2">
        <f>IF(AND(B$1=$D$8,B$2=$E$8),$C$8,0)</f>
        <v/>
      </c>
      <c r="C22" s="2">
        <f>IF(AND(C$1=$D$8,C$2=$E$8),$C$8,0)</f>
        <v/>
      </c>
      <c r="D22" s="2">
        <f>IF(AND(D$1=$D$8,D$2=$E$8),$C$8,0)</f>
        <v/>
      </c>
      <c r="E22" s="2">
        <f>IF(AND(E$1=$D$8,E$2=$E$8),$C$8,0)</f>
        <v/>
      </c>
      <c r="F22" s="2">
        <f>IF(AND(F$1=$D$8,F$2=$E$8),$C$8,0)</f>
        <v/>
      </c>
      <c r="G22" s="2">
        <f>IF(AND(G$1=$D$8,G$2=$E$8),$C$8,0)</f>
        <v/>
      </c>
      <c r="H22" s="2">
        <f>IF(AND(H$1=$D$8,H$2=$E$8),$C$8,0)</f>
        <v/>
      </c>
      <c r="I22" s="2">
        <f>IF(AND(I$1=$D$8,I$2=$E$8),$C$8,0)</f>
        <v/>
      </c>
      <c r="J22" s="2">
        <f>IF(AND(J$1=$D$8,J$2=$E$8),$C$8,0)</f>
        <v/>
      </c>
      <c r="K22" s="2">
        <f>IF(AND(K$1=$D$8,K$2=$E$8),$C$8,0)</f>
        <v/>
      </c>
      <c r="L22" s="2">
        <f>IF(AND(L$1=$D$8,L$2=$E$8),$C$8,0)</f>
        <v/>
      </c>
      <c r="M22" s="2">
        <f>IF(AND(M$1=$D$8,M$2=$E$8),$C$8,0)</f>
        <v/>
      </c>
      <c r="N22" s="2">
        <f>IF(AND(N$1=$D$8,N$2=$E$8),$C$8,0)</f>
        <v/>
      </c>
      <c r="O22" s="2">
        <f>IF(AND(O$1=$D$8,O$2=$E$8),$C$8,0)</f>
        <v/>
      </c>
      <c r="P22" s="2">
        <f>IF(AND(P$1=$D$8,P$2=$E$8),$C$8,0)</f>
        <v/>
      </c>
      <c r="Q22" s="2">
        <f>IF(AND(Q$1=$D$8,Q$2=$E$8),$C$8,0)</f>
        <v/>
      </c>
      <c r="R22" s="2">
        <f>IF(AND(R$1=$D$8,R$2=$E$8),$C$8,0)</f>
        <v/>
      </c>
      <c r="S22" s="2">
        <f>IF(AND(S$1=$D$8,S$2=$E$8),$C$8,0)</f>
        <v/>
      </c>
      <c r="T22" s="2">
        <f>IF(AND(T$1=$D$8,T$2=$E$8),$C$8,0)</f>
        <v/>
      </c>
      <c r="U22" s="2">
        <f>IF(AND(U$1=$D$8,U$2=$E$8),$C$8,0)</f>
        <v/>
      </c>
      <c r="V22" s="2">
        <f>IF(AND(V$1=$D$8,V$2=$E$8),$C$8,0)</f>
        <v/>
      </c>
      <c r="W22" s="2">
        <f>IF(AND(W$1=$D$8,W$2=$E$8),$C$8,0)</f>
        <v/>
      </c>
      <c r="X22" s="2">
        <f>IF(AND(X$1=$D$8,X$2=$E$8),$C$8,0)</f>
        <v/>
      </c>
      <c r="Y22" s="2">
        <f>IF(AND(Y$1=$D$8,Y$2=$E$8),$C$8,0)</f>
        <v/>
      </c>
      <c r="Z22" s="2">
        <f>IF(AND(Z$1=$D$8,Z$2=$E$8),$C$8,0)</f>
        <v/>
      </c>
      <c r="AA22" s="2">
        <f>IF(AND(AA$1=$D$8,AA$2=$E$8),$C$8,0)</f>
        <v/>
      </c>
      <c r="AB22" s="2">
        <f>IF(AND(AB$1=$D$8,AB$2=$E$8),$C$8,0)</f>
        <v/>
      </c>
      <c r="AC22" s="2">
        <f>IF(AND(AC$1=$D$8,AC$2=$E$8),$C$8,0)</f>
        <v/>
      </c>
      <c r="AD22" s="2">
        <f>IF(AND(AD$1=$D$8,AD$2=$E$8),$C$8,0)</f>
        <v/>
      </c>
      <c r="AE22" s="2">
        <f>IF(AND(AE$1=$D$8,AE$2=$E$8),$C$8,0)</f>
        <v/>
      </c>
      <c r="AF22" s="2">
        <f>IF(AND(AF$1=$D$8,AF$2=$E$8),$C$8,0)</f>
        <v/>
      </c>
      <c r="AG22" s="2">
        <f>IF(AND(AG$1=$D$8,AG$2=$E$8),$C$8,0)</f>
        <v/>
      </c>
      <c r="AH22" s="2">
        <f>IF(AND(AH$1=$D$8,AH$2=$E$8),$C$8,0)</f>
        <v/>
      </c>
      <c r="AI22" s="2">
        <f>IF(AND(AI$1=$D$8,AI$2=$E$8),$C$8,0)</f>
        <v/>
      </c>
      <c r="AJ22" s="2">
        <f>IF(AND(AJ$1=$D$8,AJ$2=$E$8),$C$8,0)</f>
        <v/>
      </c>
      <c r="AK22" s="2">
        <f>IF(AND(AK$1=$D$8,AK$2=$E$8),$C$8,0)</f>
        <v/>
      </c>
      <c r="AL22" s="2">
        <f>IF(AND(AL$1=$D$8,AL$2=$E$8),$C$8,0)</f>
        <v/>
      </c>
      <c r="AM22" s="2">
        <f>IF(AND(AM$1=$D$8,AM$2=$E$8),$C$8,0)</f>
        <v/>
      </c>
      <c r="AN22" s="2">
        <f>IF(AND(AN$1=$D$8,AN$2=$E$8),$C$8,0)</f>
        <v/>
      </c>
      <c r="AO22" s="2">
        <f>IF(AND(AO$1=$D$8,AO$2=$E$8),$C$8,0)</f>
        <v/>
      </c>
      <c r="AP22" s="2">
        <f>IF(AND(AP$1=$D$8,AP$2=$E$8),$C$8,0)</f>
        <v/>
      </c>
      <c r="AQ22" s="2">
        <f>IF(AND(AQ$1=$D$8,AQ$2=$E$8),$C$8,0)</f>
        <v/>
      </c>
      <c r="AR22" s="2">
        <f>IF(AND(AR$1=$D$8,AR$2=$E$8),$C$8,0)</f>
        <v/>
      </c>
      <c r="AS22" s="2">
        <f>IF(AND(AS$1=$D$8,AS$2=$E$8),$C$8,0)</f>
        <v/>
      </c>
      <c r="AT22" s="2">
        <f>IF(AND(AT$1=$D$8,AT$2=$E$8),$C$8,0)</f>
        <v/>
      </c>
      <c r="AU22" s="2">
        <f>IF(AND(AU$1=$D$8,AU$2=$E$8),$C$8,0)</f>
        <v/>
      </c>
      <c r="AV22" s="2">
        <f>IF(AND(AV$1=$D$8,AV$2=$E$8),$C$8,0)</f>
        <v/>
      </c>
      <c r="AW22" s="2">
        <f>IF(AND(AW$1=$D$8,AW$2=$E$8),$C$8,0)</f>
        <v/>
      </c>
      <c r="AX22" s="2">
        <f>IF(AND(AX$1=$D$8,AX$2=$E$8),$C$8,0)</f>
        <v/>
      </c>
      <c r="AY22" s="2">
        <f>IF(AND(AY$1=$D$8,AY$2=$E$8),$C$8,0)</f>
        <v/>
      </c>
      <c r="AZ22" s="2">
        <f>IF(AND(AZ$1=$D$8,AZ$2=$E$8),$C$8,0)</f>
        <v/>
      </c>
      <c r="BA22" s="2">
        <f>IF(AND(BA$1=$D$8,BA$2=$E$8),$C$8,0)</f>
        <v/>
      </c>
      <c r="BB22" s="2">
        <f>IF(AND(BB$1=$D$8,BB$2=$E$8),$C$8,0)</f>
        <v/>
      </c>
    </row>
    <row r="23">
      <c r="A23" t="inlineStr">
        <is>
          <t>Home Office Pos 4 (Security) — Ausgabe</t>
        </is>
      </c>
      <c r="B23" s="2">
        <f>IF(AND(B$1=$D$9,B$2=$E$9),$C$9,0)</f>
        <v/>
      </c>
      <c r="C23" s="2">
        <f>IF(AND(C$1=$D$9,C$2=$E$9),$C$9,0)</f>
        <v/>
      </c>
      <c r="D23" s="2">
        <f>IF(AND(D$1=$D$9,D$2=$E$9),$C$9,0)</f>
        <v/>
      </c>
      <c r="E23" s="2">
        <f>IF(AND(E$1=$D$9,E$2=$E$9),$C$9,0)</f>
        <v/>
      </c>
      <c r="F23" s="2">
        <f>IF(AND(F$1=$D$9,F$2=$E$9),$C$9,0)</f>
        <v/>
      </c>
      <c r="G23" s="2">
        <f>IF(AND(G$1=$D$9,G$2=$E$9),$C$9,0)</f>
        <v/>
      </c>
      <c r="H23" s="2">
        <f>IF(AND(H$1=$D$9,H$2=$E$9),$C$9,0)</f>
        <v/>
      </c>
      <c r="I23" s="2">
        <f>IF(AND(I$1=$D$9,I$2=$E$9),$C$9,0)</f>
        <v/>
      </c>
      <c r="J23" s="2">
        <f>IF(AND(J$1=$D$9,J$2=$E$9),$C$9,0)</f>
        <v/>
      </c>
      <c r="K23" s="2">
        <f>IF(AND(K$1=$D$9,K$2=$E$9),$C$9,0)</f>
        <v/>
      </c>
      <c r="L23" s="2">
        <f>IF(AND(L$1=$D$9,L$2=$E$9),$C$9,0)</f>
        <v/>
      </c>
      <c r="M23" s="2">
        <f>IF(AND(M$1=$D$9,M$2=$E$9),$C$9,0)</f>
        <v/>
      </c>
      <c r="N23" s="2">
        <f>IF(AND(N$1=$D$9,N$2=$E$9),$C$9,0)</f>
        <v/>
      </c>
      <c r="O23" s="2">
        <f>IF(AND(O$1=$D$9,O$2=$E$9),$C$9,0)</f>
        <v/>
      </c>
      <c r="P23" s="2">
        <f>IF(AND(P$1=$D$9,P$2=$E$9),$C$9,0)</f>
        <v/>
      </c>
      <c r="Q23" s="2">
        <f>IF(AND(Q$1=$D$9,Q$2=$E$9),$C$9,0)</f>
        <v/>
      </c>
      <c r="R23" s="2">
        <f>IF(AND(R$1=$D$9,R$2=$E$9),$C$9,0)</f>
        <v/>
      </c>
      <c r="S23" s="2">
        <f>IF(AND(S$1=$D$9,S$2=$E$9),$C$9,0)</f>
        <v/>
      </c>
      <c r="T23" s="2">
        <f>IF(AND(T$1=$D$9,T$2=$E$9),$C$9,0)</f>
        <v/>
      </c>
      <c r="U23" s="2">
        <f>IF(AND(U$1=$D$9,U$2=$E$9),$C$9,0)</f>
        <v/>
      </c>
      <c r="V23" s="2">
        <f>IF(AND(V$1=$D$9,V$2=$E$9),$C$9,0)</f>
        <v/>
      </c>
      <c r="W23" s="2">
        <f>IF(AND(W$1=$D$9,W$2=$E$9),$C$9,0)</f>
        <v/>
      </c>
      <c r="X23" s="2">
        <f>IF(AND(X$1=$D$9,X$2=$E$9),$C$9,0)</f>
        <v/>
      </c>
      <c r="Y23" s="2">
        <f>IF(AND(Y$1=$D$9,Y$2=$E$9),$C$9,0)</f>
        <v/>
      </c>
      <c r="Z23" s="2">
        <f>IF(AND(Z$1=$D$9,Z$2=$E$9),$C$9,0)</f>
        <v/>
      </c>
      <c r="AA23" s="2">
        <f>IF(AND(AA$1=$D$9,AA$2=$E$9),$C$9,0)</f>
        <v/>
      </c>
      <c r="AB23" s="2">
        <f>IF(AND(AB$1=$D$9,AB$2=$E$9),$C$9,0)</f>
        <v/>
      </c>
      <c r="AC23" s="2">
        <f>IF(AND(AC$1=$D$9,AC$2=$E$9),$C$9,0)</f>
        <v/>
      </c>
      <c r="AD23" s="2">
        <f>IF(AND(AD$1=$D$9,AD$2=$E$9),$C$9,0)</f>
        <v/>
      </c>
      <c r="AE23" s="2">
        <f>IF(AND(AE$1=$D$9,AE$2=$E$9),$C$9,0)</f>
        <v/>
      </c>
      <c r="AF23" s="2">
        <f>IF(AND(AF$1=$D$9,AF$2=$E$9),$C$9,0)</f>
        <v/>
      </c>
      <c r="AG23" s="2">
        <f>IF(AND(AG$1=$D$9,AG$2=$E$9),$C$9,0)</f>
        <v/>
      </c>
      <c r="AH23" s="2">
        <f>IF(AND(AH$1=$D$9,AH$2=$E$9),$C$9,0)</f>
        <v/>
      </c>
      <c r="AI23" s="2">
        <f>IF(AND(AI$1=$D$9,AI$2=$E$9),$C$9,0)</f>
        <v/>
      </c>
      <c r="AJ23" s="2">
        <f>IF(AND(AJ$1=$D$9,AJ$2=$E$9),$C$9,0)</f>
        <v/>
      </c>
      <c r="AK23" s="2">
        <f>IF(AND(AK$1=$D$9,AK$2=$E$9),$C$9,0)</f>
        <v/>
      </c>
      <c r="AL23" s="2">
        <f>IF(AND(AL$1=$D$9,AL$2=$E$9),$C$9,0)</f>
        <v/>
      </c>
      <c r="AM23" s="2">
        <f>IF(AND(AM$1=$D$9,AM$2=$E$9),$C$9,0)</f>
        <v/>
      </c>
      <c r="AN23" s="2">
        <f>IF(AND(AN$1=$D$9,AN$2=$E$9),$C$9,0)</f>
        <v/>
      </c>
      <c r="AO23" s="2">
        <f>IF(AND(AO$1=$D$9,AO$2=$E$9),$C$9,0)</f>
        <v/>
      </c>
      <c r="AP23" s="2">
        <f>IF(AND(AP$1=$D$9,AP$2=$E$9),$C$9,0)</f>
        <v/>
      </c>
      <c r="AQ23" s="2">
        <f>IF(AND(AQ$1=$D$9,AQ$2=$E$9),$C$9,0)</f>
        <v/>
      </c>
      <c r="AR23" s="2">
        <f>IF(AND(AR$1=$D$9,AR$2=$E$9),$C$9,0)</f>
        <v/>
      </c>
      <c r="AS23" s="2">
        <f>IF(AND(AS$1=$D$9,AS$2=$E$9),$C$9,0)</f>
        <v/>
      </c>
      <c r="AT23" s="2">
        <f>IF(AND(AT$1=$D$9,AT$2=$E$9),$C$9,0)</f>
        <v/>
      </c>
      <c r="AU23" s="2">
        <f>IF(AND(AU$1=$D$9,AU$2=$E$9),$C$9,0)</f>
        <v/>
      </c>
      <c r="AV23" s="2">
        <f>IF(AND(AV$1=$D$9,AV$2=$E$9),$C$9,0)</f>
        <v/>
      </c>
      <c r="AW23" s="2">
        <f>IF(AND(AW$1=$D$9,AW$2=$E$9),$C$9,0)</f>
        <v/>
      </c>
      <c r="AX23" s="2">
        <f>IF(AND(AX$1=$D$9,AX$2=$E$9),$C$9,0)</f>
        <v/>
      </c>
      <c r="AY23" s="2">
        <f>IF(AND(AY$1=$D$9,AY$2=$E$9),$C$9,0)</f>
        <v/>
      </c>
      <c r="AZ23" s="2">
        <f>IF(AND(AZ$1=$D$9,AZ$2=$E$9),$C$9,0)</f>
        <v/>
      </c>
      <c r="BA23" s="2">
        <f>IF(AND(BA$1=$D$9,BA$2=$E$9),$C$9,0)</f>
        <v/>
      </c>
      <c r="BB23" s="2">
        <f>IF(AND(BB$1=$D$9,BB$2=$E$9),$C$9,0)</f>
        <v/>
      </c>
    </row>
    <row r="24">
      <c r="A24" t="inlineStr">
        <is>
          <t>Home Office Pos 5 (Vertrieb) — Ausgabe</t>
        </is>
      </c>
      <c r="B24" s="2">
        <f>IF(AND(B$1=$D$10,B$2=$E$10),$C$10,0)</f>
        <v/>
      </c>
      <c r="C24" s="2">
        <f>IF(AND(C$1=$D$10,C$2=$E$10),$C$10,0)</f>
        <v/>
      </c>
      <c r="D24" s="2">
        <f>IF(AND(D$1=$D$10,D$2=$E$10),$C$10,0)</f>
        <v/>
      </c>
      <c r="E24" s="2">
        <f>IF(AND(E$1=$D$10,E$2=$E$10),$C$10,0)</f>
        <v/>
      </c>
      <c r="F24" s="2">
        <f>IF(AND(F$1=$D$10,F$2=$E$10),$C$10,0)</f>
        <v/>
      </c>
      <c r="G24" s="2">
        <f>IF(AND(G$1=$D$10,G$2=$E$10),$C$10,0)</f>
        <v/>
      </c>
      <c r="H24" s="2">
        <f>IF(AND(H$1=$D$10,H$2=$E$10),$C$10,0)</f>
        <v/>
      </c>
      <c r="I24" s="2">
        <f>IF(AND(I$1=$D$10,I$2=$E$10),$C$10,0)</f>
        <v/>
      </c>
      <c r="J24" s="2">
        <f>IF(AND(J$1=$D$10,J$2=$E$10),$C$10,0)</f>
        <v/>
      </c>
      <c r="K24" s="2">
        <f>IF(AND(K$1=$D$10,K$2=$E$10),$C$10,0)</f>
        <v/>
      </c>
      <c r="L24" s="2">
        <f>IF(AND(L$1=$D$10,L$2=$E$10),$C$10,0)</f>
        <v/>
      </c>
      <c r="M24" s="2">
        <f>IF(AND(M$1=$D$10,M$2=$E$10),$C$10,0)</f>
        <v/>
      </c>
      <c r="N24" s="2">
        <f>IF(AND(N$1=$D$10,N$2=$E$10),$C$10,0)</f>
        <v/>
      </c>
      <c r="O24" s="2">
        <f>IF(AND(O$1=$D$10,O$2=$E$10),$C$10,0)</f>
        <v/>
      </c>
      <c r="P24" s="2">
        <f>IF(AND(P$1=$D$10,P$2=$E$10),$C$10,0)</f>
        <v/>
      </c>
      <c r="Q24" s="2">
        <f>IF(AND(Q$1=$D$10,Q$2=$E$10),$C$10,0)</f>
        <v/>
      </c>
      <c r="R24" s="2">
        <f>IF(AND(R$1=$D$10,R$2=$E$10),$C$10,0)</f>
        <v/>
      </c>
      <c r="S24" s="2">
        <f>IF(AND(S$1=$D$10,S$2=$E$10),$C$10,0)</f>
        <v/>
      </c>
      <c r="T24" s="2">
        <f>IF(AND(T$1=$D$10,T$2=$E$10),$C$10,0)</f>
        <v/>
      </c>
      <c r="U24" s="2">
        <f>IF(AND(U$1=$D$10,U$2=$E$10),$C$10,0)</f>
        <v/>
      </c>
      <c r="V24" s="2">
        <f>IF(AND(V$1=$D$10,V$2=$E$10),$C$10,0)</f>
        <v/>
      </c>
      <c r="W24" s="2">
        <f>IF(AND(W$1=$D$10,W$2=$E$10),$C$10,0)</f>
        <v/>
      </c>
      <c r="X24" s="2">
        <f>IF(AND(X$1=$D$10,X$2=$E$10),$C$10,0)</f>
        <v/>
      </c>
      <c r="Y24" s="2">
        <f>IF(AND(Y$1=$D$10,Y$2=$E$10),$C$10,0)</f>
        <v/>
      </c>
      <c r="Z24" s="2">
        <f>IF(AND(Z$1=$D$10,Z$2=$E$10),$C$10,0)</f>
        <v/>
      </c>
      <c r="AA24" s="2">
        <f>IF(AND(AA$1=$D$10,AA$2=$E$10),$C$10,0)</f>
        <v/>
      </c>
      <c r="AB24" s="2">
        <f>IF(AND(AB$1=$D$10,AB$2=$E$10),$C$10,0)</f>
        <v/>
      </c>
      <c r="AC24" s="2">
        <f>IF(AND(AC$1=$D$10,AC$2=$E$10),$C$10,0)</f>
        <v/>
      </c>
      <c r="AD24" s="2">
        <f>IF(AND(AD$1=$D$10,AD$2=$E$10),$C$10,0)</f>
        <v/>
      </c>
      <c r="AE24" s="2">
        <f>IF(AND(AE$1=$D$10,AE$2=$E$10),$C$10,0)</f>
        <v/>
      </c>
      <c r="AF24" s="2">
        <f>IF(AND(AF$1=$D$10,AF$2=$E$10),$C$10,0)</f>
        <v/>
      </c>
      <c r="AG24" s="2">
        <f>IF(AND(AG$1=$D$10,AG$2=$E$10),$C$10,0)</f>
        <v/>
      </c>
      <c r="AH24" s="2">
        <f>IF(AND(AH$1=$D$10,AH$2=$E$10),$C$10,0)</f>
        <v/>
      </c>
      <c r="AI24" s="2">
        <f>IF(AND(AI$1=$D$10,AI$2=$E$10),$C$10,0)</f>
        <v/>
      </c>
      <c r="AJ24" s="2">
        <f>IF(AND(AJ$1=$D$10,AJ$2=$E$10),$C$10,0)</f>
        <v/>
      </c>
      <c r="AK24" s="2">
        <f>IF(AND(AK$1=$D$10,AK$2=$E$10),$C$10,0)</f>
        <v/>
      </c>
      <c r="AL24" s="2">
        <f>IF(AND(AL$1=$D$10,AL$2=$E$10),$C$10,0)</f>
        <v/>
      </c>
      <c r="AM24" s="2">
        <f>IF(AND(AM$1=$D$10,AM$2=$E$10),$C$10,0)</f>
        <v/>
      </c>
      <c r="AN24" s="2">
        <f>IF(AND(AN$1=$D$10,AN$2=$E$10),$C$10,0)</f>
        <v/>
      </c>
      <c r="AO24" s="2">
        <f>IF(AND(AO$1=$D$10,AO$2=$E$10),$C$10,0)</f>
        <v/>
      </c>
      <c r="AP24" s="2">
        <f>IF(AND(AP$1=$D$10,AP$2=$E$10),$C$10,0)</f>
        <v/>
      </c>
      <c r="AQ24" s="2">
        <f>IF(AND(AQ$1=$D$10,AQ$2=$E$10),$C$10,0)</f>
        <v/>
      </c>
      <c r="AR24" s="2">
        <f>IF(AND(AR$1=$D$10,AR$2=$E$10),$C$10,0)</f>
        <v/>
      </c>
      <c r="AS24" s="2">
        <f>IF(AND(AS$1=$D$10,AS$2=$E$10),$C$10,0)</f>
        <v/>
      </c>
      <c r="AT24" s="2">
        <f>IF(AND(AT$1=$D$10,AT$2=$E$10),$C$10,0)</f>
        <v/>
      </c>
      <c r="AU24" s="2">
        <f>IF(AND(AU$1=$D$10,AU$2=$E$10),$C$10,0)</f>
        <v/>
      </c>
      <c r="AV24" s="2">
        <f>IF(AND(AV$1=$D$10,AV$2=$E$10),$C$10,0)</f>
        <v/>
      </c>
      <c r="AW24" s="2">
        <f>IF(AND(AW$1=$D$10,AW$2=$E$10),$C$10,0)</f>
        <v/>
      </c>
      <c r="AX24" s="2">
        <f>IF(AND(AX$1=$D$10,AX$2=$E$10),$C$10,0)</f>
        <v/>
      </c>
      <c r="AY24" s="2">
        <f>IF(AND(AY$1=$D$10,AY$2=$E$10),$C$10,0)</f>
        <v/>
      </c>
      <c r="AZ24" s="2">
        <f>IF(AND(AZ$1=$D$10,AZ$2=$E$10),$C$10,0)</f>
        <v/>
      </c>
      <c r="BA24" s="2">
        <f>IF(AND(BA$1=$D$10,BA$2=$E$10),$C$10,0)</f>
        <v/>
      </c>
      <c r="BB24" s="2">
        <f>IF(AND(BB$1=$D$10,BB$2=$E$10),$C$10,0)</f>
        <v/>
      </c>
    </row>
    <row r="25">
      <c r="A25" t="inlineStr">
        <is>
          <t>Home Office Pos 6 (Backend) — Ausgabe</t>
        </is>
      </c>
      <c r="B25" s="2">
        <f>IF(AND(B$1=$D$11,B$2=$E$11),$C$11,0)</f>
        <v/>
      </c>
      <c r="C25" s="2">
        <f>IF(AND(C$1=$D$11,C$2=$E$11),$C$11,0)</f>
        <v/>
      </c>
      <c r="D25" s="2">
        <f>IF(AND(D$1=$D$11,D$2=$E$11),$C$11,0)</f>
        <v/>
      </c>
      <c r="E25" s="2">
        <f>IF(AND(E$1=$D$11,E$2=$E$11),$C$11,0)</f>
        <v/>
      </c>
      <c r="F25" s="2">
        <f>IF(AND(F$1=$D$11,F$2=$E$11),$C$11,0)</f>
        <v/>
      </c>
      <c r="G25" s="2">
        <f>IF(AND(G$1=$D$11,G$2=$E$11),$C$11,0)</f>
        <v/>
      </c>
      <c r="H25" s="2">
        <f>IF(AND(H$1=$D$11,H$2=$E$11),$C$11,0)</f>
        <v/>
      </c>
      <c r="I25" s="2">
        <f>IF(AND(I$1=$D$11,I$2=$E$11),$C$11,0)</f>
        <v/>
      </c>
      <c r="J25" s="2">
        <f>IF(AND(J$1=$D$11,J$2=$E$11),$C$11,0)</f>
        <v/>
      </c>
      <c r="K25" s="2">
        <f>IF(AND(K$1=$D$11,K$2=$E$11),$C$11,0)</f>
        <v/>
      </c>
      <c r="L25" s="2">
        <f>IF(AND(L$1=$D$11,L$2=$E$11),$C$11,0)</f>
        <v/>
      </c>
      <c r="M25" s="2">
        <f>IF(AND(M$1=$D$11,M$2=$E$11),$C$11,0)</f>
        <v/>
      </c>
      <c r="N25" s="2">
        <f>IF(AND(N$1=$D$11,N$2=$E$11),$C$11,0)</f>
        <v/>
      </c>
      <c r="O25" s="2">
        <f>IF(AND(O$1=$D$11,O$2=$E$11),$C$11,0)</f>
        <v/>
      </c>
      <c r="P25" s="2">
        <f>IF(AND(P$1=$D$11,P$2=$E$11),$C$11,0)</f>
        <v/>
      </c>
      <c r="Q25" s="2">
        <f>IF(AND(Q$1=$D$11,Q$2=$E$11),$C$11,0)</f>
        <v/>
      </c>
      <c r="R25" s="2">
        <f>IF(AND(R$1=$D$11,R$2=$E$11),$C$11,0)</f>
        <v/>
      </c>
      <c r="S25" s="2">
        <f>IF(AND(S$1=$D$11,S$2=$E$11),$C$11,0)</f>
        <v/>
      </c>
      <c r="T25" s="2">
        <f>IF(AND(T$1=$D$11,T$2=$E$11),$C$11,0)</f>
        <v/>
      </c>
      <c r="U25" s="2">
        <f>IF(AND(U$1=$D$11,U$2=$E$11),$C$11,0)</f>
        <v/>
      </c>
      <c r="V25" s="2">
        <f>IF(AND(V$1=$D$11,V$2=$E$11),$C$11,0)</f>
        <v/>
      </c>
      <c r="W25" s="2">
        <f>IF(AND(W$1=$D$11,W$2=$E$11),$C$11,0)</f>
        <v/>
      </c>
      <c r="X25" s="2">
        <f>IF(AND(X$1=$D$11,X$2=$E$11),$C$11,0)</f>
        <v/>
      </c>
      <c r="Y25" s="2">
        <f>IF(AND(Y$1=$D$11,Y$2=$E$11),$C$11,0)</f>
        <v/>
      </c>
      <c r="Z25" s="2">
        <f>IF(AND(Z$1=$D$11,Z$2=$E$11),$C$11,0)</f>
        <v/>
      </c>
      <c r="AA25" s="2">
        <f>IF(AND(AA$1=$D$11,AA$2=$E$11),$C$11,0)</f>
        <v/>
      </c>
      <c r="AB25" s="2">
        <f>IF(AND(AB$1=$D$11,AB$2=$E$11),$C$11,0)</f>
        <v/>
      </c>
      <c r="AC25" s="2">
        <f>IF(AND(AC$1=$D$11,AC$2=$E$11),$C$11,0)</f>
        <v/>
      </c>
      <c r="AD25" s="2">
        <f>IF(AND(AD$1=$D$11,AD$2=$E$11),$C$11,0)</f>
        <v/>
      </c>
      <c r="AE25" s="2">
        <f>IF(AND(AE$1=$D$11,AE$2=$E$11),$C$11,0)</f>
        <v/>
      </c>
      <c r="AF25" s="2">
        <f>IF(AND(AF$1=$D$11,AF$2=$E$11),$C$11,0)</f>
        <v/>
      </c>
      <c r="AG25" s="2">
        <f>IF(AND(AG$1=$D$11,AG$2=$E$11),$C$11,0)</f>
        <v/>
      </c>
      <c r="AH25" s="2">
        <f>IF(AND(AH$1=$D$11,AH$2=$E$11),$C$11,0)</f>
        <v/>
      </c>
      <c r="AI25" s="2">
        <f>IF(AND(AI$1=$D$11,AI$2=$E$11),$C$11,0)</f>
        <v/>
      </c>
      <c r="AJ25" s="2">
        <f>IF(AND(AJ$1=$D$11,AJ$2=$E$11),$C$11,0)</f>
        <v/>
      </c>
      <c r="AK25" s="2">
        <f>IF(AND(AK$1=$D$11,AK$2=$E$11),$C$11,0)</f>
        <v/>
      </c>
      <c r="AL25" s="2">
        <f>IF(AND(AL$1=$D$11,AL$2=$E$11),$C$11,0)</f>
        <v/>
      </c>
      <c r="AM25" s="2">
        <f>IF(AND(AM$1=$D$11,AM$2=$E$11),$C$11,0)</f>
        <v/>
      </c>
      <c r="AN25" s="2">
        <f>IF(AND(AN$1=$D$11,AN$2=$E$11),$C$11,0)</f>
        <v/>
      </c>
      <c r="AO25" s="2">
        <f>IF(AND(AO$1=$D$11,AO$2=$E$11),$C$11,0)</f>
        <v/>
      </c>
      <c r="AP25" s="2">
        <f>IF(AND(AP$1=$D$11,AP$2=$E$11),$C$11,0)</f>
        <v/>
      </c>
      <c r="AQ25" s="2">
        <f>IF(AND(AQ$1=$D$11,AQ$2=$E$11),$C$11,0)</f>
        <v/>
      </c>
      <c r="AR25" s="2">
        <f>IF(AND(AR$1=$D$11,AR$2=$E$11),$C$11,0)</f>
        <v/>
      </c>
      <c r="AS25" s="2">
        <f>IF(AND(AS$1=$D$11,AS$2=$E$11),$C$11,0)</f>
        <v/>
      </c>
      <c r="AT25" s="2">
        <f>IF(AND(AT$1=$D$11,AT$2=$E$11),$C$11,0)</f>
        <v/>
      </c>
      <c r="AU25" s="2">
        <f>IF(AND(AU$1=$D$11,AU$2=$E$11),$C$11,0)</f>
        <v/>
      </c>
      <c r="AV25" s="2">
        <f>IF(AND(AV$1=$D$11,AV$2=$E$11),$C$11,0)</f>
        <v/>
      </c>
      <c r="AW25" s="2">
        <f>IF(AND(AW$1=$D$11,AW$2=$E$11),$C$11,0)</f>
        <v/>
      </c>
      <c r="AX25" s="2">
        <f>IF(AND(AX$1=$D$11,AX$2=$E$11),$C$11,0)</f>
        <v/>
      </c>
      <c r="AY25" s="2">
        <f>IF(AND(AY$1=$D$11,AY$2=$E$11),$C$11,0)</f>
        <v/>
      </c>
      <c r="AZ25" s="2">
        <f>IF(AND(AZ$1=$D$11,AZ$2=$E$11),$C$11,0)</f>
        <v/>
      </c>
      <c r="BA25" s="2">
        <f>IF(AND(BA$1=$D$11,BA$2=$E$11),$C$11,0)</f>
        <v/>
      </c>
      <c r="BB25" s="2">
        <f>IF(AND(BB$1=$D$11,BB$2=$E$11),$C$11,0)</f>
        <v/>
      </c>
    </row>
    <row r="26">
      <c r="A26" t="inlineStr">
        <is>
          <t>Home Office Pos 7 (Support) — Ausgabe</t>
        </is>
      </c>
      <c r="B26" s="2">
        <f>IF(AND(B$1=$D$12,B$2=$E$12),$C$12,0)</f>
        <v/>
      </c>
      <c r="C26" s="2">
        <f>IF(AND(C$1=$D$12,C$2=$E$12),$C$12,0)</f>
        <v/>
      </c>
      <c r="D26" s="2">
        <f>IF(AND(D$1=$D$12,D$2=$E$12),$C$12,0)</f>
        <v/>
      </c>
      <c r="E26" s="2">
        <f>IF(AND(E$1=$D$12,E$2=$E$12),$C$12,0)</f>
        <v/>
      </c>
      <c r="F26" s="2">
        <f>IF(AND(F$1=$D$12,F$2=$E$12),$C$12,0)</f>
        <v/>
      </c>
      <c r="G26" s="2">
        <f>IF(AND(G$1=$D$12,G$2=$E$12),$C$12,0)</f>
        <v/>
      </c>
      <c r="H26" s="2">
        <f>IF(AND(H$1=$D$12,H$2=$E$12),$C$12,0)</f>
        <v/>
      </c>
      <c r="I26" s="2">
        <f>IF(AND(I$1=$D$12,I$2=$E$12),$C$12,0)</f>
        <v/>
      </c>
      <c r="J26" s="2">
        <f>IF(AND(J$1=$D$12,J$2=$E$12),$C$12,0)</f>
        <v/>
      </c>
      <c r="K26" s="2">
        <f>IF(AND(K$1=$D$12,K$2=$E$12),$C$12,0)</f>
        <v/>
      </c>
      <c r="L26" s="2">
        <f>IF(AND(L$1=$D$12,L$2=$E$12),$C$12,0)</f>
        <v/>
      </c>
      <c r="M26" s="2">
        <f>IF(AND(M$1=$D$12,M$2=$E$12),$C$12,0)</f>
        <v/>
      </c>
      <c r="N26" s="2">
        <f>IF(AND(N$1=$D$12,N$2=$E$12),$C$12,0)</f>
        <v/>
      </c>
      <c r="O26" s="2">
        <f>IF(AND(O$1=$D$12,O$2=$E$12),$C$12,0)</f>
        <v/>
      </c>
      <c r="P26" s="2">
        <f>IF(AND(P$1=$D$12,P$2=$E$12),$C$12,0)</f>
        <v/>
      </c>
      <c r="Q26" s="2">
        <f>IF(AND(Q$1=$D$12,Q$2=$E$12),$C$12,0)</f>
        <v/>
      </c>
      <c r="R26" s="2">
        <f>IF(AND(R$1=$D$12,R$2=$E$12),$C$12,0)</f>
        <v/>
      </c>
      <c r="S26" s="2">
        <f>IF(AND(S$1=$D$12,S$2=$E$12),$C$12,0)</f>
        <v/>
      </c>
      <c r="T26" s="2">
        <f>IF(AND(T$1=$D$12,T$2=$E$12),$C$12,0)</f>
        <v/>
      </c>
      <c r="U26" s="2">
        <f>IF(AND(U$1=$D$12,U$2=$E$12),$C$12,0)</f>
        <v/>
      </c>
      <c r="V26" s="2">
        <f>IF(AND(V$1=$D$12,V$2=$E$12),$C$12,0)</f>
        <v/>
      </c>
      <c r="W26" s="2">
        <f>IF(AND(W$1=$D$12,W$2=$E$12),$C$12,0)</f>
        <v/>
      </c>
      <c r="X26" s="2">
        <f>IF(AND(X$1=$D$12,X$2=$E$12),$C$12,0)</f>
        <v/>
      </c>
      <c r="Y26" s="2">
        <f>IF(AND(Y$1=$D$12,Y$2=$E$12),$C$12,0)</f>
        <v/>
      </c>
      <c r="Z26" s="2">
        <f>IF(AND(Z$1=$D$12,Z$2=$E$12),$C$12,0)</f>
        <v/>
      </c>
      <c r="AA26" s="2">
        <f>IF(AND(AA$1=$D$12,AA$2=$E$12),$C$12,0)</f>
        <v/>
      </c>
      <c r="AB26" s="2">
        <f>IF(AND(AB$1=$D$12,AB$2=$E$12),$C$12,0)</f>
        <v/>
      </c>
      <c r="AC26" s="2">
        <f>IF(AND(AC$1=$D$12,AC$2=$E$12),$C$12,0)</f>
        <v/>
      </c>
      <c r="AD26" s="2">
        <f>IF(AND(AD$1=$D$12,AD$2=$E$12),$C$12,0)</f>
        <v/>
      </c>
      <c r="AE26" s="2">
        <f>IF(AND(AE$1=$D$12,AE$2=$E$12),$C$12,0)</f>
        <v/>
      </c>
      <c r="AF26" s="2">
        <f>IF(AND(AF$1=$D$12,AF$2=$E$12),$C$12,0)</f>
        <v/>
      </c>
      <c r="AG26" s="2">
        <f>IF(AND(AG$1=$D$12,AG$2=$E$12),$C$12,0)</f>
        <v/>
      </c>
      <c r="AH26" s="2">
        <f>IF(AND(AH$1=$D$12,AH$2=$E$12),$C$12,0)</f>
        <v/>
      </c>
      <c r="AI26" s="2">
        <f>IF(AND(AI$1=$D$12,AI$2=$E$12),$C$12,0)</f>
        <v/>
      </c>
      <c r="AJ26" s="2">
        <f>IF(AND(AJ$1=$D$12,AJ$2=$E$12),$C$12,0)</f>
        <v/>
      </c>
      <c r="AK26" s="2">
        <f>IF(AND(AK$1=$D$12,AK$2=$E$12),$C$12,0)</f>
        <v/>
      </c>
      <c r="AL26" s="2">
        <f>IF(AND(AL$1=$D$12,AL$2=$E$12),$C$12,0)</f>
        <v/>
      </c>
      <c r="AM26" s="2">
        <f>IF(AND(AM$1=$D$12,AM$2=$E$12),$C$12,0)</f>
        <v/>
      </c>
      <c r="AN26" s="2">
        <f>IF(AND(AN$1=$D$12,AN$2=$E$12),$C$12,0)</f>
        <v/>
      </c>
      <c r="AO26" s="2">
        <f>IF(AND(AO$1=$D$12,AO$2=$E$12),$C$12,0)</f>
        <v/>
      </c>
      <c r="AP26" s="2">
        <f>IF(AND(AP$1=$D$12,AP$2=$E$12),$C$12,0)</f>
        <v/>
      </c>
      <c r="AQ26" s="2">
        <f>IF(AND(AQ$1=$D$12,AQ$2=$E$12),$C$12,0)</f>
        <v/>
      </c>
      <c r="AR26" s="2">
        <f>IF(AND(AR$1=$D$12,AR$2=$E$12),$C$12,0)</f>
        <v/>
      </c>
      <c r="AS26" s="2">
        <f>IF(AND(AS$1=$D$12,AS$2=$E$12),$C$12,0)</f>
        <v/>
      </c>
      <c r="AT26" s="2">
        <f>IF(AND(AT$1=$D$12,AT$2=$E$12),$C$12,0)</f>
        <v/>
      </c>
      <c r="AU26" s="2">
        <f>IF(AND(AU$1=$D$12,AU$2=$E$12),$C$12,0)</f>
        <v/>
      </c>
      <c r="AV26" s="2">
        <f>IF(AND(AV$1=$D$12,AV$2=$E$12),$C$12,0)</f>
        <v/>
      </c>
      <c r="AW26" s="2">
        <f>IF(AND(AW$1=$D$12,AW$2=$E$12),$C$12,0)</f>
        <v/>
      </c>
      <c r="AX26" s="2">
        <f>IF(AND(AX$1=$D$12,AX$2=$E$12),$C$12,0)</f>
        <v/>
      </c>
      <c r="AY26" s="2">
        <f>IF(AND(AY$1=$D$12,AY$2=$E$12),$C$12,0)</f>
        <v/>
      </c>
      <c r="AZ26" s="2">
        <f>IF(AND(AZ$1=$D$12,AZ$2=$E$12),$C$12,0)</f>
        <v/>
      </c>
      <c r="BA26" s="2">
        <f>IF(AND(BA$1=$D$12,BA$2=$E$12),$C$12,0)</f>
        <v/>
      </c>
      <c r="BB26" s="2">
        <f>IF(AND(BB$1=$D$12,BB$2=$E$12),$C$12,0)</f>
        <v/>
      </c>
    </row>
    <row r="27">
      <c r="A27" t="inlineStr">
        <is>
          <t>Home Office Pos 8 (Marketing) — Ausgabe</t>
        </is>
      </c>
      <c r="B27" s="2">
        <f>IF(AND(B$1=$D$13,B$2=$E$13),$C$13,0)</f>
        <v/>
      </c>
      <c r="C27" s="2">
        <f>IF(AND(C$1=$D$13,C$2=$E$13),$C$13,0)</f>
        <v/>
      </c>
      <c r="D27" s="2">
        <f>IF(AND(D$1=$D$13,D$2=$E$13),$C$13,0)</f>
        <v/>
      </c>
      <c r="E27" s="2">
        <f>IF(AND(E$1=$D$13,E$2=$E$13),$C$13,0)</f>
        <v/>
      </c>
      <c r="F27" s="2">
        <f>IF(AND(F$1=$D$13,F$2=$E$13),$C$13,0)</f>
        <v/>
      </c>
      <c r="G27" s="2">
        <f>IF(AND(G$1=$D$13,G$2=$E$13),$C$13,0)</f>
        <v/>
      </c>
      <c r="H27" s="2">
        <f>IF(AND(H$1=$D$13,H$2=$E$13),$C$13,0)</f>
        <v/>
      </c>
      <c r="I27" s="2">
        <f>IF(AND(I$1=$D$13,I$2=$E$13),$C$13,0)</f>
        <v/>
      </c>
      <c r="J27" s="2">
        <f>IF(AND(J$1=$D$13,J$2=$E$13),$C$13,0)</f>
        <v/>
      </c>
      <c r="K27" s="2">
        <f>IF(AND(K$1=$D$13,K$2=$E$13),$C$13,0)</f>
        <v/>
      </c>
      <c r="L27" s="2">
        <f>IF(AND(L$1=$D$13,L$2=$E$13),$C$13,0)</f>
        <v/>
      </c>
      <c r="M27" s="2">
        <f>IF(AND(M$1=$D$13,M$2=$E$13),$C$13,0)</f>
        <v/>
      </c>
      <c r="N27" s="2">
        <f>IF(AND(N$1=$D$13,N$2=$E$13),$C$13,0)</f>
        <v/>
      </c>
      <c r="O27" s="2">
        <f>IF(AND(O$1=$D$13,O$2=$E$13),$C$13,0)</f>
        <v/>
      </c>
      <c r="P27" s="2">
        <f>IF(AND(P$1=$D$13,P$2=$E$13),$C$13,0)</f>
        <v/>
      </c>
      <c r="Q27" s="2">
        <f>IF(AND(Q$1=$D$13,Q$2=$E$13),$C$13,0)</f>
        <v/>
      </c>
      <c r="R27" s="2">
        <f>IF(AND(R$1=$D$13,R$2=$E$13),$C$13,0)</f>
        <v/>
      </c>
      <c r="S27" s="2">
        <f>IF(AND(S$1=$D$13,S$2=$E$13),$C$13,0)</f>
        <v/>
      </c>
      <c r="T27" s="2">
        <f>IF(AND(T$1=$D$13,T$2=$E$13),$C$13,0)</f>
        <v/>
      </c>
      <c r="U27" s="2">
        <f>IF(AND(U$1=$D$13,U$2=$E$13),$C$13,0)</f>
        <v/>
      </c>
      <c r="V27" s="2">
        <f>IF(AND(V$1=$D$13,V$2=$E$13),$C$13,0)</f>
        <v/>
      </c>
      <c r="W27" s="2">
        <f>IF(AND(W$1=$D$13,W$2=$E$13),$C$13,0)</f>
        <v/>
      </c>
      <c r="X27" s="2">
        <f>IF(AND(X$1=$D$13,X$2=$E$13),$C$13,0)</f>
        <v/>
      </c>
      <c r="Y27" s="2">
        <f>IF(AND(Y$1=$D$13,Y$2=$E$13),$C$13,0)</f>
        <v/>
      </c>
      <c r="Z27" s="2">
        <f>IF(AND(Z$1=$D$13,Z$2=$E$13),$C$13,0)</f>
        <v/>
      </c>
      <c r="AA27" s="2">
        <f>IF(AND(AA$1=$D$13,AA$2=$E$13),$C$13,0)</f>
        <v/>
      </c>
      <c r="AB27" s="2">
        <f>IF(AND(AB$1=$D$13,AB$2=$E$13),$C$13,0)</f>
        <v/>
      </c>
      <c r="AC27" s="2">
        <f>IF(AND(AC$1=$D$13,AC$2=$E$13),$C$13,0)</f>
        <v/>
      </c>
      <c r="AD27" s="2">
        <f>IF(AND(AD$1=$D$13,AD$2=$E$13),$C$13,0)</f>
        <v/>
      </c>
      <c r="AE27" s="2">
        <f>IF(AND(AE$1=$D$13,AE$2=$E$13),$C$13,0)</f>
        <v/>
      </c>
      <c r="AF27" s="2">
        <f>IF(AND(AF$1=$D$13,AF$2=$E$13),$C$13,0)</f>
        <v/>
      </c>
      <c r="AG27" s="2">
        <f>IF(AND(AG$1=$D$13,AG$2=$E$13),$C$13,0)</f>
        <v/>
      </c>
      <c r="AH27" s="2">
        <f>IF(AND(AH$1=$D$13,AH$2=$E$13),$C$13,0)</f>
        <v/>
      </c>
      <c r="AI27" s="2">
        <f>IF(AND(AI$1=$D$13,AI$2=$E$13),$C$13,0)</f>
        <v/>
      </c>
      <c r="AJ27" s="2">
        <f>IF(AND(AJ$1=$D$13,AJ$2=$E$13),$C$13,0)</f>
        <v/>
      </c>
      <c r="AK27" s="2">
        <f>IF(AND(AK$1=$D$13,AK$2=$E$13),$C$13,0)</f>
        <v/>
      </c>
      <c r="AL27" s="2">
        <f>IF(AND(AL$1=$D$13,AL$2=$E$13),$C$13,0)</f>
        <v/>
      </c>
      <c r="AM27" s="2">
        <f>IF(AND(AM$1=$D$13,AM$2=$E$13),$C$13,0)</f>
        <v/>
      </c>
      <c r="AN27" s="2">
        <f>IF(AND(AN$1=$D$13,AN$2=$E$13),$C$13,0)</f>
        <v/>
      </c>
      <c r="AO27" s="2">
        <f>IF(AND(AO$1=$D$13,AO$2=$E$13),$C$13,0)</f>
        <v/>
      </c>
      <c r="AP27" s="2">
        <f>IF(AND(AP$1=$D$13,AP$2=$E$13),$C$13,0)</f>
        <v/>
      </c>
      <c r="AQ27" s="2">
        <f>IF(AND(AQ$1=$D$13,AQ$2=$E$13),$C$13,0)</f>
        <v/>
      </c>
      <c r="AR27" s="2">
        <f>IF(AND(AR$1=$D$13,AR$2=$E$13),$C$13,0)</f>
        <v/>
      </c>
      <c r="AS27" s="2">
        <f>IF(AND(AS$1=$D$13,AS$2=$E$13),$C$13,0)</f>
        <v/>
      </c>
      <c r="AT27" s="2">
        <f>IF(AND(AT$1=$D$13,AT$2=$E$13),$C$13,0)</f>
        <v/>
      </c>
      <c r="AU27" s="2">
        <f>IF(AND(AU$1=$D$13,AU$2=$E$13),$C$13,0)</f>
        <v/>
      </c>
      <c r="AV27" s="2">
        <f>IF(AND(AV$1=$D$13,AV$2=$E$13),$C$13,0)</f>
        <v/>
      </c>
      <c r="AW27" s="2">
        <f>IF(AND(AW$1=$D$13,AW$2=$E$13),$C$13,0)</f>
        <v/>
      </c>
      <c r="AX27" s="2">
        <f>IF(AND(AX$1=$D$13,AX$2=$E$13),$C$13,0)</f>
        <v/>
      </c>
      <c r="AY27" s="2">
        <f>IF(AND(AY$1=$D$13,AY$2=$E$13),$C$13,0)</f>
        <v/>
      </c>
      <c r="AZ27" s="2">
        <f>IF(AND(AZ$1=$D$13,AZ$2=$E$13),$C$13,0)</f>
        <v/>
      </c>
      <c r="BA27" s="2">
        <f>IF(AND(BA$1=$D$13,BA$2=$E$13),$C$13,0)</f>
        <v/>
      </c>
      <c r="BB27" s="2">
        <f>IF(AND(BB$1=$D$13,BB$2=$E$13),$C$13,0)</f>
        <v/>
      </c>
    </row>
    <row r="28">
      <c r="A28" t="inlineStr">
        <is>
          <t>Home Office Pos 9 (DevOps) — Ausgabe</t>
        </is>
      </c>
      <c r="B28" s="2">
        <f>IF(AND(B$1=$D$14,B$2=$E$14),$C$14,0)</f>
        <v/>
      </c>
      <c r="C28" s="2">
        <f>IF(AND(C$1=$D$14,C$2=$E$14),$C$14,0)</f>
        <v/>
      </c>
      <c r="D28" s="2">
        <f>IF(AND(D$1=$D$14,D$2=$E$14),$C$14,0)</f>
        <v/>
      </c>
      <c r="E28" s="2">
        <f>IF(AND(E$1=$D$14,E$2=$E$14),$C$14,0)</f>
        <v/>
      </c>
      <c r="F28" s="2">
        <f>IF(AND(F$1=$D$14,F$2=$E$14),$C$14,0)</f>
        <v/>
      </c>
      <c r="G28" s="2">
        <f>IF(AND(G$1=$D$14,G$2=$E$14),$C$14,0)</f>
        <v/>
      </c>
      <c r="H28" s="2">
        <f>IF(AND(H$1=$D$14,H$2=$E$14),$C$14,0)</f>
        <v/>
      </c>
      <c r="I28" s="2">
        <f>IF(AND(I$1=$D$14,I$2=$E$14),$C$14,0)</f>
        <v/>
      </c>
      <c r="J28" s="2">
        <f>IF(AND(J$1=$D$14,J$2=$E$14),$C$14,0)</f>
        <v/>
      </c>
      <c r="K28" s="2">
        <f>IF(AND(K$1=$D$14,K$2=$E$14),$C$14,0)</f>
        <v/>
      </c>
      <c r="L28" s="2">
        <f>IF(AND(L$1=$D$14,L$2=$E$14),$C$14,0)</f>
        <v/>
      </c>
      <c r="M28" s="2">
        <f>IF(AND(M$1=$D$14,M$2=$E$14),$C$14,0)</f>
        <v/>
      </c>
      <c r="N28" s="2">
        <f>IF(AND(N$1=$D$14,N$2=$E$14),$C$14,0)</f>
        <v/>
      </c>
      <c r="O28" s="2">
        <f>IF(AND(O$1=$D$14,O$2=$E$14),$C$14,0)</f>
        <v/>
      </c>
      <c r="P28" s="2">
        <f>IF(AND(P$1=$D$14,P$2=$E$14),$C$14,0)</f>
        <v/>
      </c>
      <c r="Q28" s="2">
        <f>IF(AND(Q$1=$D$14,Q$2=$E$14),$C$14,0)</f>
        <v/>
      </c>
      <c r="R28" s="2">
        <f>IF(AND(R$1=$D$14,R$2=$E$14),$C$14,0)</f>
        <v/>
      </c>
      <c r="S28" s="2">
        <f>IF(AND(S$1=$D$14,S$2=$E$14),$C$14,0)</f>
        <v/>
      </c>
      <c r="T28" s="2">
        <f>IF(AND(T$1=$D$14,T$2=$E$14),$C$14,0)</f>
        <v/>
      </c>
      <c r="U28" s="2">
        <f>IF(AND(U$1=$D$14,U$2=$E$14),$C$14,0)</f>
        <v/>
      </c>
      <c r="V28" s="2">
        <f>IF(AND(V$1=$D$14,V$2=$E$14),$C$14,0)</f>
        <v/>
      </c>
      <c r="W28" s="2">
        <f>IF(AND(W$1=$D$14,W$2=$E$14),$C$14,0)</f>
        <v/>
      </c>
      <c r="X28" s="2">
        <f>IF(AND(X$1=$D$14,X$2=$E$14),$C$14,0)</f>
        <v/>
      </c>
      <c r="Y28" s="2">
        <f>IF(AND(Y$1=$D$14,Y$2=$E$14),$C$14,0)</f>
        <v/>
      </c>
      <c r="Z28" s="2">
        <f>IF(AND(Z$1=$D$14,Z$2=$E$14),$C$14,0)</f>
        <v/>
      </c>
      <c r="AA28" s="2">
        <f>IF(AND(AA$1=$D$14,AA$2=$E$14),$C$14,0)</f>
        <v/>
      </c>
      <c r="AB28" s="2">
        <f>IF(AND(AB$1=$D$14,AB$2=$E$14),$C$14,0)</f>
        <v/>
      </c>
      <c r="AC28" s="2">
        <f>IF(AND(AC$1=$D$14,AC$2=$E$14),$C$14,0)</f>
        <v/>
      </c>
      <c r="AD28" s="2">
        <f>IF(AND(AD$1=$D$14,AD$2=$E$14),$C$14,0)</f>
        <v/>
      </c>
      <c r="AE28" s="2">
        <f>IF(AND(AE$1=$D$14,AE$2=$E$14),$C$14,0)</f>
        <v/>
      </c>
      <c r="AF28" s="2">
        <f>IF(AND(AF$1=$D$14,AF$2=$E$14),$C$14,0)</f>
        <v/>
      </c>
      <c r="AG28" s="2">
        <f>IF(AND(AG$1=$D$14,AG$2=$E$14),$C$14,0)</f>
        <v/>
      </c>
      <c r="AH28" s="2">
        <f>IF(AND(AH$1=$D$14,AH$2=$E$14),$C$14,0)</f>
        <v/>
      </c>
      <c r="AI28" s="2">
        <f>IF(AND(AI$1=$D$14,AI$2=$E$14),$C$14,0)</f>
        <v/>
      </c>
      <c r="AJ28" s="2">
        <f>IF(AND(AJ$1=$D$14,AJ$2=$E$14),$C$14,0)</f>
        <v/>
      </c>
      <c r="AK28" s="2">
        <f>IF(AND(AK$1=$D$14,AK$2=$E$14),$C$14,0)</f>
        <v/>
      </c>
      <c r="AL28" s="2">
        <f>IF(AND(AL$1=$D$14,AL$2=$E$14),$C$14,0)</f>
        <v/>
      </c>
      <c r="AM28" s="2">
        <f>IF(AND(AM$1=$D$14,AM$2=$E$14),$C$14,0)</f>
        <v/>
      </c>
      <c r="AN28" s="2">
        <f>IF(AND(AN$1=$D$14,AN$2=$E$14),$C$14,0)</f>
        <v/>
      </c>
      <c r="AO28" s="2">
        <f>IF(AND(AO$1=$D$14,AO$2=$E$14),$C$14,0)</f>
        <v/>
      </c>
      <c r="AP28" s="2">
        <f>IF(AND(AP$1=$D$14,AP$2=$E$14),$C$14,0)</f>
        <v/>
      </c>
      <c r="AQ28" s="2">
        <f>IF(AND(AQ$1=$D$14,AQ$2=$E$14),$C$14,0)</f>
        <v/>
      </c>
      <c r="AR28" s="2">
        <f>IF(AND(AR$1=$D$14,AR$2=$E$14),$C$14,0)</f>
        <v/>
      </c>
      <c r="AS28" s="2">
        <f>IF(AND(AS$1=$D$14,AS$2=$E$14),$C$14,0)</f>
        <v/>
      </c>
      <c r="AT28" s="2">
        <f>IF(AND(AT$1=$D$14,AT$2=$E$14),$C$14,0)</f>
        <v/>
      </c>
      <c r="AU28" s="2">
        <f>IF(AND(AU$1=$D$14,AU$2=$E$14),$C$14,0)</f>
        <v/>
      </c>
      <c r="AV28" s="2">
        <f>IF(AND(AV$1=$D$14,AV$2=$E$14),$C$14,0)</f>
        <v/>
      </c>
      <c r="AW28" s="2">
        <f>IF(AND(AW$1=$D$14,AW$2=$E$14),$C$14,0)</f>
        <v/>
      </c>
      <c r="AX28" s="2">
        <f>IF(AND(AX$1=$D$14,AX$2=$E$14),$C$14,0)</f>
        <v/>
      </c>
      <c r="AY28" s="2">
        <f>IF(AND(AY$1=$D$14,AY$2=$E$14),$C$14,0)</f>
        <v/>
      </c>
      <c r="AZ28" s="2">
        <f>IF(AND(AZ$1=$D$14,AZ$2=$E$14),$C$14,0)</f>
        <v/>
      </c>
      <c r="BA28" s="2">
        <f>IF(AND(BA$1=$D$14,BA$2=$E$14),$C$14,0)</f>
        <v/>
      </c>
      <c r="BB28" s="2">
        <f>IF(AND(BB$1=$D$14,BB$2=$E$14),$C$14,0)</f>
        <v/>
      </c>
    </row>
    <row r="29">
      <c r="A29" t="inlineStr">
        <is>
          <t>Mac Studio (LLM Training) — Ausgabe</t>
        </is>
      </c>
      <c r="B29" s="2">
        <f>IF(AND(B$1=$D$15,B$2=$E$15),$C$15,0)</f>
        <v/>
      </c>
      <c r="C29" s="2">
        <f>IF(AND(C$1=$D$15,C$2=$E$15),$C$15,0)</f>
        <v/>
      </c>
      <c r="D29" s="2">
        <f>IF(AND(D$1=$D$15,D$2=$E$15),$C$15,0)</f>
        <v/>
      </c>
      <c r="E29" s="2">
        <f>IF(AND(E$1=$D$15,E$2=$E$15),$C$15,0)</f>
        <v/>
      </c>
      <c r="F29" s="2">
        <f>IF(AND(F$1=$D$15,F$2=$E$15),$C$15,0)</f>
        <v/>
      </c>
      <c r="G29" s="2">
        <f>IF(AND(G$1=$D$15,G$2=$E$15),$C$15,0)</f>
        <v/>
      </c>
      <c r="H29" s="2">
        <f>IF(AND(H$1=$D$15,H$2=$E$15),$C$15,0)</f>
        <v/>
      </c>
      <c r="I29" s="2">
        <f>IF(AND(I$1=$D$15,I$2=$E$15),$C$15,0)</f>
        <v/>
      </c>
      <c r="J29" s="2">
        <f>IF(AND(J$1=$D$15,J$2=$E$15),$C$15,0)</f>
        <v/>
      </c>
      <c r="K29" s="2">
        <f>IF(AND(K$1=$D$15,K$2=$E$15),$C$15,0)</f>
        <v/>
      </c>
      <c r="L29" s="2">
        <f>IF(AND(L$1=$D$15,L$2=$E$15),$C$15,0)</f>
        <v/>
      </c>
      <c r="M29" s="2">
        <f>IF(AND(M$1=$D$15,M$2=$E$15),$C$15,0)</f>
        <v/>
      </c>
      <c r="N29" s="2">
        <f>IF(AND(N$1=$D$15,N$2=$E$15),$C$15,0)</f>
        <v/>
      </c>
      <c r="O29" s="2">
        <f>IF(AND(O$1=$D$15,O$2=$E$15),$C$15,0)</f>
        <v/>
      </c>
      <c r="P29" s="2">
        <f>IF(AND(P$1=$D$15,P$2=$E$15),$C$15,0)</f>
        <v/>
      </c>
      <c r="Q29" s="2">
        <f>IF(AND(Q$1=$D$15,Q$2=$E$15),$C$15,0)</f>
        <v/>
      </c>
      <c r="R29" s="2">
        <f>IF(AND(R$1=$D$15,R$2=$E$15),$C$15,0)</f>
        <v/>
      </c>
      <c r="S29" s="2">
        <f>IF(AND(S$1=$D$15,S$2=$E$15),$C$15,0)</f>
        <v/>
      </c>
      <c r="T29" s="2">
        <f>IF(AND(T$1=$D$15,T$2=$E$15),$C$15,0)</f>
        <v/>
      </c>
      <c r="U29" s="2">
        <f>IF(AND(U$1=$D$15,U$2=$E$15),$C$15,0)</f>
        <v/>
      </c>
      <c r="V29" s="2">
        <f>IF(AND(V$1=$D$15,V$2=$E$15),$C$15,0)</f>
        <v/>
      </c>
      <c r="W29" s="2">
        <f>IF(AND(W$1=$D$15,W$2=$E$15),$C$15,0)</f>
        <v/>
      </c>
      <c r="X29" s="2">
        <f>IF(AND(X$1=$D$15,X$2=$E$15),$C$15,0)</f>
        <v/>
      </c>
      <c r="Y29" s="2">
        <f>IF(AND(Y$1=$D$15,Y$2=$E$15),$C$15,0)</f>
        <v/>
      </c>
      <c r="Z29" s="2">
        <f>IF(AND(Z$1=$D$15,Z$2=$E$15),$C$15,0)</f>
        <v/>
      </c>
      <c r="AA29" s="2">
        <f>IF(AND(AA$1=$D$15,AA$2=$E$15),$C$15,0)</f>
        <v/>
      </c>
      <c r="AB29" s="2">
        <f>IF(AND(AB$1=$D$15,AB$2=$E$15),$C$15,0)</f>
        <v/>
      </c>
      <c r="AC29" s="2">
        <f>IF(AND(AC$1=$D$15,AC$2=$E$15),$C$15,0)</f>
        <v/>
      </c>
      <c r="AD29" s="2">
        <f>IF(AND(AD$1=$D$15,AD$2=$E$15),$C$15,0)</f>
        <v/>
      </c>
      <c r="AE29" s="2">
        <f>IF(AND(AE$1=$D$15,AE$2=$E$15),$C$15,0)</f>
        <v/>
      </c>
      <c r="AF29" s="2">
        <f>IF(AND(AF$1=$D$15,AF$2=$E$15),$C$15,0)</f>
        <v/>
      </c>
      <c r="AG29" s="2">
        <f>IF(AND(AG$1=$D$15,AG$2=$E$15),$C$15,0)</f>
        <v/>
      </c>
      <c r="AH29" s="2">
        <f>IF(AND(AH$1=$D$15,AH$2=$E$15),$C$15,0)</f>
        <v/>
      </c>
      <c r="AI29" s="2">
        <f>IF(AND(AI$1=$D$15,AI$2=$E$15),$C$15,0)</f>
        <v/>
      </c>
      <c r="AJ29" s="2">
        <f>IF(AND(AJ$1=$D$15,AJ$2=$E$15),$C$15,0)</f>
        <v/>
      </c>
      <c r="AK29" s="2">
        <f>IF(AND(AK$1=$D$15,AK$2=$E$15),$C$15,0)</f>
        <v/>
      </c>
      <c r="AL29" s="2">
        <f>IF(AND(AL$1=$D$15,AL$2=$E$15),$C$15,0)</f>
        <v/>
      </c>
      <c r="AM29" s="2">
        <f>IF(AND(AM$1=$D$15,AM$2=$E$15),$C$15,0)</f>
        <v/>
      </c>
      <c r="AN29" s="2">
        <f>IF(AND(AN$1=$D$15,AN$2=$E$15),$C$15,0)</f>
        <v/>
      </c>
      <c r="AO29" s="2">
        <f>IF(AND(AO$1=$D$15,AO$2=$E$15),$C$15,0)</f>
        <v/>
      </c>
      <c r="AP29" s="2">
        <f>IF(AND(AP$1=$D$15,AP$2=$E$15),$C$15,0)</f>
        <v/>
      </c>
      <c r="AQ29" s="2">
        <f>IF(AND(AQ$1=$D$15,AQ$2=$E$15),$C$15,0)</f>
        <v/>
      </c>
      <c r="AR29" s="2">
        <f>IF(AND(AR$1=$D$15,AR$2=$E$15),$C$15,0)</f>
        <v/>
      </c>
      <c r="AS29" s="2">
        <f>IF(AND(AS$1=$D$15,AS$2=$E$15),$C$15,0)</f>
        <v/>
      </c>
      <c r="AT29" s="2">
        <f>IF(AND(AT$1=$D$15,AT$2=$E$15),$C$15,0)</f>
        <v/>
      </c>
      <c r="AU29" s="2">
        <f>IF(AND(AU$1=$D$15,AU$2=$E$15),$C$15,0)</f>
        <v/>
      </c>
      <c r="AV29" s="2">
        <f>IF(AND(AV$1=$D$15,AV$2=$E$15),$C$15,0)</f>
        <v/>
      </c>
      <c r="AW29" s="2">
        <f>IF(AND(AW$1=$D$15,AW$2=$E$15),$C$15,0)</f>
        <v/>
      </c>
      <c r="AX29" s="2">
        <f>IF(AND(AX$1=$D$15,AX$2=$E$15),$C$15,0)</f>
        <v/>
      </c>
      <c r="AY29" s="2">
        <f>IF(AND(AY$1=$D$15,AY$2=$E$15),$C$15,0)</f>
        <v/>
      </c>
      <c r="AZ29" s="2">
        <f>IF(AND(AZ$1=$D$15,AZ$2=$E$15),$C$15,0)</f>
        <v/>
      </c>
      <c r="BA29" s="2">
        <f>IF(AND(BA$1=$D$15,BA$2=$E$15),$C$15,0)</f>
        <v/>
      </c>
      <c r="BB29" s="2">
        <f>IF(AND(BB$1=$D$15,BB$2=$E$15),$C$15,0)</f>
        <v/>
      </c>
    </row>
    <row r="30">
      <c r="A30" t="inlineStr">
        <is>
          <t>Markenanmeldung DPMA+EUIPO (Rückzahlung Gründer) — Ausgabe</t>
        </is>
      </c>
      <c r="B30" s="2">
        <f>IF(AND(B$1=$D$16,B$2=$E$16),$C$16,0)</f>
        <v/>
      </c>
      <c r="C30" s="2">
        <f>IF(AND(C$1=$D$16,C$2=$E$16),$C$16,0)</f>
        <v/>
      </c>
      <c r="D30" s="2">
        <f>IF(AND(D$1=$D$16,D$2=$E$16),$C$16,0)</f>
        <v/>
      </c>
      <c r="E30" s="2">
        <f>IF(AND(E$1=$D$16,E$2=$E$16),$C$16,0)</f>
        <v/>
      </c>
      <c r="F30" s="2">
        <f>IF(AND(F$1=$D$16,F$2=$E$16),$C$16,0)</f>
        <v/>
      </c>
      <c r="G30" s="2">
        <f>IF(AND(G$1=$D$16,G$2=$E$16),$C$16,0)</f>
        <v/>
      </c>
      <c r="H30" s="2">
        <f>IF(AND(H$1=$D$16,H$2=$E$16),$C$16,0)</f>
        <v/>
      </c>
      <c r="I30" s="2">
        <f>IF(AND(I$1=$D$16,I$2=$E$16),$C$16,0)</f>
        <v/>
      </c>
      <c r="J30" s="2">
        <f>IF(AND(J$1=$D$16,J$2=$E$16),$C$16,0)</f>
        <v/>
      </c>
      <c r="K30" s="2">
        <f>IF(AND(K$1=$D$16,K$2=$E$16),$C$16,0)</f>
        <v/>
      </c>
      <c r="L30" s="2">
        <f>IF(AND(L$1=$D$16,L$2=$E$16),$C$16,0)</f>
        <v/>
      </c>
      <c r="M30" s="2">
        <f>IF(AND(M$1=$D$16,M$2=$E$16),$C$16,0)</f>
        <v/>
      </c>
      <c r="N30" s="2">
        <f>IF(AND(N$1=$D$16,N$2=$E$16),$C$16,0)</f>
        <v/>
      </c>
      <c r="O30" s="2">
        <f>IF(AND(O$1=$D$16,O$2=$E$16),$C$16,0)</f>
        <v/>
      </c>
      <c r="P30" s="2">
        <f>IF(AND(P$1=$D$16,P$2=$E$16),$C$16,0)</f>
        <v/>
      </c>
      <c r="Q30" s="2">
        <f>IF(AND(Q$1=$D$16,Q$2=$E$16),$C$16,0)</f>
        <v/>
      </c>
      <c r="R30" s="2">
        <f>IF(AND(R$1=$D$16,R$2=$E$16),$C$16,0)</f>
        <v/>
      </c>
      <c r="S30" s="2">
        <f>IF(AND(S$1=$D$16,S$2=$E$16),$C$16,0)</f>
        <v/>
      </c>
      <c r="T30" s="2">
        <f>IF(AND(T$1=$D$16,T$2=$E$16),$C$16,0)</f>
        <v/>
      </c>
      <c r="U30" s="2">
        <f>IF(AND(U$1=$D$16,U$2=$E$16),$C$16,0)</f>
        <v/>
      </c>
      <c r="V30" s="2">
        <f>IF(AND(V$1=$D$16,V$2=$E$16),$C$16,0)</f>
        <v/>
      </c>
      <c r="W30" s="2">
        <f>IF(AND(W$1=$D$16,W$2=$E$16),$C$16,0)</f>
        <v/>
      </c>
      <c r="X30" s="2">
        <f>IF(AND(X$1=$D$16,X$2=$E$16),$C$16,0)</f>
        <v/>
      </c>
      <c r="Y30" s="2">
        <f>IF(AND(Y$1=$D$16,Y$2=$E$16),$C$16,0)</f>
        <v/>
      </c>
      <c r="Z30" s="2">
        <f>IF(AND(Z$1=$D$16,Z$2=$E$16),$C$16,0)</f>
        <v/>
      </c>
      <c r="AA30" s="2">
        <f>IF(AND(AA$1=$D$16,AA$2=$E$16),$C$16,0)</f>
        <v/>
      </c>
      <c r="AB30" s="2">
        <f>IF(AND(AB$1=$D$16,AB$2=$E$16),$C$16,0)</f>
        <v/>
      </c>
      <c r="AC30" s="2">
        <f>IF(AND(AC$1=$D$16,AC$2=$E$16),$C$16,0)</f>
        <v/>
      </c>
      <c r="AD30" s="2">
        <f>IF(AND(AD$1=$D$16,AD$2=$E$16),$C$16,0)</f>
        <v/>
      </c>
      <c r="AE30" s="2">
        <f>IF(AND(AE$1=$D$16,AE$2=$E$16),$C$16,0)</f>
        <v/>
      </c>
      <c r="AF30" s="2">
        <f>IF(AND(AF$1=$D$16,AF$2=$E$16),$C$16,0)</f>
        <v/>
      </c>
      <c r="AG30" s="2">
        <f>IF(AND(AG$1=$D$16,AG$2=$E$16),$C$16,0)</f>
        <v/>
      </c>
      <c r="AH30" s="2">
        <f>IF(AND(AH$1=$D$16,AH$2=$E$16),$C$16,0)</f>
        <v/>
      </c>
      <c r="AI30" s="2">
        <f>IF(AND(AI$1=$D$16,AI$2=$E$16),$C$16,0)</f>
        <v/>
      </c>
      <c r="AJ30" s="2">
        <f>IF(AND(AJ$1=$D$16,AJ$2=$E$16),$C$16,0)</f>
        <v/>
      </c>
      <c r="AK30" s="2">
        <f>IF(AND(AK$1=$D$16,AK$2=$E$16),$C$16,0)</f>
        <v/>
      </c>
      <c r="AL30" s="2">
        <f>IF(AND(AL$1=$D$16,AL$2=$E$16),$C$16,0)</f>
        <v/>
      </c>
      <c r="AM30" s="2">
        <f>IF(AND(AM$1=$D$16,AM$2=$E$16),$C$16,0)</f>
        <v/>
      </c>
      <c r="AN30" s="2">
        <f>IF(AND(AN$1=$D$16,AN$2=$E$16),$C$16,0)</f>
        <v/>
      </c>
      <c r="AO30" s="2">
        <f>IF(AND(AO$1=$D$16,AO$2=$E$16),$C$16,0)</f>
        <v/>
      </c>
      <c r="AP30" s="2">
        <f>IF(AND(AP$1=$D$16,AP$2=$E$16),$C$16,0)</f>
        <v/>
      </c>
      <c r="AQ30" s="2">
        <f>IF(AND(AQ$1=$D$16,AQ$2=$E$16),$C$16,0)</f>
        <v/>
      </c>
      <c r="AR30" s="2">
        <f>IF(AND(AR$1=$D$16,AR$2=$E$16),$C$16,0)</f>
        <v/>
      </c>
      <c r="AS30" s="2">
        <f>IF(AND(AS$1=$D$16,AS$2=$E$16),$C$16,0)</f>
        <v/>
      </c>
      <c r="AT30" s="2">
        <f>IF(AND(AT$1=$D$16,AT$2=$E$16),$C$16,0)</f>
        <v/>
      </c>
      <c r="AU30" s="2">
        <f>IF(AND(AU$1=$D$16,AU$2=$E$16),$C$16,0)</f>
        <v/>
      </c>
      <c r="AV30" s="2">
        <f>IF(AND(AV$1=$D$16,AV$2=$E$16),$C$16,0)</f>
        <v/>
      </c>
      <c r="AW30" s="2">
        <f>IF(AND(AW$1=$D$16,AW$2=$E$16),$C$16,0)</f>
        <v/>
      </c>
      <c r="AX30" s="2">
        <f>IF(AND(AX$1=$D$16,AX$2=$E$16),$C$16,0)</f>
        <v/>
      </c>
      <c r="AY30" s="2">
        <f>IF(AND(AY$1=$D$16,AY$2=$E$16),$C$16,0)</f>
        <v/>
      </c>
      <c r="AZ30" s="2">
        <f>IF(AND(AZ$1=$D$16,AZ$2=$E$16),$C$16,0)</f>
        <v/>
      </c>
      <c r="BA30" s="2">
        <f>IF(AND(BA$1=$D$16,BA$2=$E$16),$C$16,0)</f>
        <v/>
      </c>
      <c r="BB30" s="2">
        <f>IF(AND(BB$1=$D$16,BB$2=$E$16),$C$16,0)</f>
        <v/>
      </c>
    </row>
    <row r="31">
      <c r="A31" t="inlineStr">
        <is>
          <t>Software-Lizenzen (GWG, jährlich) — Ausgabe</t>
        </is>
      </c>
      <c r="B31" s="4">
        <f>IF(AND(B$1=$D$17,B$2=$E$17),$C$17,0)</f>
        <v/>
      </c>
      <c r="C31" s="4">
        <f>IF(AND(C$1=$D$17,C$2=$E$17),$C$17,0)</f>
        <v/>
      </c>
      <c r="D31" s="4">
        <f>IF(AND(D$1=$D$17,D$2=$E$17),$C$17,0)</f>
        <v/>
      </c>
      <c r="E31" s="4">
        <f>IF(AND(E$1=$D$17,E$2=$E$17),$C$17,0)</f>
        <v/>
      </c>
      <c r="F31" s="4">
        <f>IF(AND(F$1=$D$17,F$2=$E$17),$C$17,0)</f>
        <v/>
      </c>
      <c r="G31" s="4">
        <f>IF(AND(G$1=$D$17,G$2=$E$17),$C$17,0)</f>
        <v/>
      </c>
      <c r="H31" s="4">
        <f>IF(AND(H$1=$D$17,H$2=$E$17),$C$17,0)</f>
        <v/>
      </c>
      <c r="I31" s="4">
        <f>IF(AND(I$1=$D$17,I$2=$E$17),$C$17,0)</f>
        <v/>
      </c>
      <c r="J31" s="4">
        <f>IF(AND(J$1=$D$17,J$2=$E$17),$C$17,0)</f>
        <v/>
      </c>
      <c r="K31" s="4">
        <f>IF(AND(K$1=$D$17,K$2=$E$17),$C$17,0)</f>
        <v/>
      </c>
      <c r="L31" s="4">
        <f>IF(AND(L$1=$D$17,L$2=$E$17),$C$17,0)</f>
        <v/>
      </c>
      <c r="M31" s="4">
        <f>IF(AND(M$1=$D$17,M$2=$E$17),$C$17,0)</f>
        <v/>
      </c>
      <c r="N31" s="4">
        <f>IF(AND(N$1=$D$17,N$2=$E$17),$C$17,0)</f>
        <v/>
      </c>
      <c r="O31" s="4">
        <f>IF(AND(O$1=$D$17,O$2=$E$17),$C$17,0)</f>
        <v/>
      </c>
      <c r="P31" s="4">
        <f>IF(AND(P$1=$D$17,P$2=$E$17),$C$17,0)</f>
        <v/>
      </c>
      <c r="Q31" s="4">
        <f>IF(AND(Q$1=$D$17,Q$2=$E$17),$C$17,0)</f>
        <v/>
      </c>
      <c r="R31" s="4">
        <f>IF(AND(R$1=$D$17,R$2=$E$17),$C$17,0)</f>
        <v/>
      </c>
      <c r="S31" s="4">
        <f>IF(AND(S$1=$D$17,S$2=$E$17),$C$17,0)</f>
        <v/>
      </c>
      <c r="T31" s="4">
        <f>IF(AND(T$1=$D$17,T$2=$E$17),$C$17,0)</f>
        <v/>
      </c>
      <c r="U31" s="4">
        <f>IF(AND(U$1=$D$17,U$2=$E$17),$C$17,0)</f>
        <v/>
      </c>
      <c r="V31" s="4">
        <f>IF(AND(V$1=$D$17,V$2=$E$17),$C$17,0)</f>
        <v/>
      </c>
      <c r="W31" s="4">
        <f>IF(AND(W$1=$D$17,W$2=$E$17),$C$17,0)</f>
        <v/>
      </c>
      <c r="X31" s="4">
        <f>IF(AND(X$1=$D$17,X$2=$E$17),$C$17,0)</f>
        <v/>
      </c>
      <c r="Y31" s="4">
        <f>IF(AND(Y$1=$D$17,Y$2=$E$17),$C$17,0)</f>
        <v/>
      </c>
      <c r="Z31" s="4">
        <f>IF(AND(Z$1=$D$17,Z$2=$E$17),$C$17,0)</f>
        <v/>
      </c>
      <c r="AA31" s="4">
        <f>IF(AND(AA$1=$D$17,AA$2=$E$17),$C$17,0)</f>
        <v/>
      </c>
      <c r="AB31" s="4">
        <f>IF(AND(AB$1=$D$17,AB$2=$E$17),$C$17,0)</f>
        <v/>
      </c>
      <c r="AC31" s="4">
        <f>IF(AND(AC$1=$D$17,AC$2=$E$17),$C$17,0)</f>
        <v/>
      </c>
      <c r="AD31" s="4">
        <f>IF(AND(AD$1=$D$17,AD$2=$E$17),$C$17,0)</f>
        <v/>
      </c>
      <c r="AE31" s="4">
        <f>IF(AND(AE$1=$D$17,AE$2=$E$17),$C$17,0)</f>
        <v/>
      </c>
      <c r="AF31" s="4">
        <f>IF(AND(AF$1=$D$17,AF$2=$E$17),$C$17,0)</f>
        <v/>
      </c>
      <c r="AG31" s="4">
        <f>IF(AND(AG$1=$D$17,AG$2=$E$17),$C$17,0)</f>
        <v/>
      </c>
      <c r="AH31" s="4">
        <f>IF(AND(AH$1=$D$17,AH$2=$E$17),$C$17,0)</f>
        <v/>
      </c>
      <c r="AI31" s="4">
        <f>IF(AND(AI$1=$D$17,AI$2=$E$17),$C$17,0)</f>
        <v/>
      </c>
      <c r="AJ31" s="4">
        <f>IF(AND(AJ$1=$D$17,AJ$2=$E$17),$C$17,0)</f>
        <v/>
      </c>
      <c r="AK31" s="4">
        <f>IF(AND(AK$1=$D$17,AK$2=$E$17),$C$17,0)</f>
        <v/>
      </c>
      <c r="AL31" s="4">
        <f>IF(AND(AL$1=$D$17,AL$2=$E$17),$C$17,0)</f>
        <v/>
      </c>
      <c r="AM31" s="4">
        <f>IF(AND(AM$1=$D$17,AM$2=$E$17),$C$17,0)</f>
        <v/>
      </c>
      <c r="AN31" s="4">
        <f>IF(AND(AN$1=$D$17,AN$2=$E$17),$C$17,0)</f>
        <v/>
      </c>
      <c r="AO31" s="4">
        <f>IF(AND(AO$1=$D$17,AO$2=$E$17),$C$17,0)</f>
        <v/>
      </c>
      <c r="AP31" s="4">
        <f>IF(AND(AP$1=$D$17,AP$2=$E$17),$C$17,0)</f>
        <v/>
      </c>
      <c r="AQ31" s="4">
        <f>IF(AND(AQ$1=$D$17,AQ$2=$E$17),$C$17,0)</f>
        <v/>
      </c>
      <c r="AR31" s="4">
        <f>IF(AND(AR$1=$D$17,AR$2=$E$17),$C$17,0)</f>
        <v/>
      </c>
      <c r="AS31" s="4">
        <f>IF(AND(AS$1=$D$17,AS$2=$E$17),$C$17,0)</f>
        <v/>
      </c>
      <c r="AT31" s="4">
        <f>IF(AND(AT$1=$D$17,AT$2=$E$17),$C$17,0)</f>
        <v/>
      </c>
      <c r="AU31" s="4">
        <f>IF(AND(AU$1=$D$17,AU$2=$E$17),$C$17,0)</f>
        <v/>
      </c>
      <c r="AV31" s="4">
        <f>IF(AND(AV$1=$D$17,AV$2=$E$17),$C$17,0)</f>
        <v/>
      </c>
      <c r="AW31" s="4">
        <f>IF(AND(AW$1=$D$17,AW$2=$E$17),$C$17,0)</f>
        <v/>
      </c>
      <c r="AX31" s="4">
        <f>IF(AND(AX$1=$D$17,AX$2=$E$17),$C$17,0)</f>
        <v/>
      </c>
      <c r="AY31" s="4">
        <f>IF(AND(AY$1=$D$17,AY$2=$E$17),$C$17,0)</f>
        <v/>
      </c>
      <c r="AZ31" s="4">
        <f>IF(AND(AZ$1=$D$17,AZ$2=$E$17),$C$17,0)</f>
        <v/>
      </c>
      <c r="BA31" s="4">
        <f>IF(AND(BA$1=$D$17,BA$2=$E$17),$C$17,0)</f>
        <v/>
      </c>
      <c r="BB31" s="4">
        <f>IF(AND(BB$1=$D$17,BB$2=$E$17),$C$17,0)</f>
        <v/>
      </c>
    </row>
    <row r="32">
      <c r="A32" t="inlineStr">
        <is>
          <t>Domain/SSL/Zertifikate (GWG) — Ausgabe</t>
        </is>
      </c>
      <c r="B32" s="4">
        <f>IF(AND(B$1=$D$18,B$2=$E$18),$C$18,0)</f>
        <v/>
      </c>
      <c r="C32" s="4">
        <f>IF(AND(C$1=$D$18,C$2=$E$18),$C$18,0)</f>
        <v/>
      </c>
      <c r="D32" s="4">
        <f>IF(AND(D$1=$D$18,D$2=$E$18),$C$18,0)</f>
        <v/>
      </c>
      <c r="E32" s="4">
        <f>IF(AND(E$1=$D$18,E$2=$E$18),$C$18,0)</f>
        <v/>
      </c>
      <c r="F32" s="4">
        <f>IF(AND(F$1=$D$18,F$2=$E$18),$C$18,0)</f>
        <v/>
      </c>
      <c r="G32" s="4">
        <f>IF(AND(G$1=$D$18,G$2=$E$18),$C$18,0)</f>
        <v/>
      </c>
      <c r="H32" s="4">
        <f>IF(AND(H$1=$D$18,H$2=$E$18),$C$18,0)</f>
        <v/>
      </c>
      <c r="I32" s="4">
        <f>IF(AND(I$1=$D$18,I$2=$E$18),$C$18,0)</f>
        <v/>
      </c>
      <c r="J32" s="4">
        <f>IF(AND(J$1=$D$18,J$2=$E$18),$C$18,0)</f>
        <v/>
      </c>
      <c r="K32" s="4">
        <f>IF(AND(K$1=$D$18,K$2=$E$18),$C$18,0)</f>
        <v/>
      </c>
      <c r="L32" s="4">
        <f>IF(AND(L$1=$D$18,L$2=$E$18),$C$18,0)</f>
        <v/>
      </c>
      <c r="M32" s="4">
        <f>IF(AND(M$1=$D$18,M$2=$E$18),$C$18,0)</f>
        <v/>
      </c>
      <c r="N32" s="4">
        <f>IF(AND(N$1=$D$18,N$2=$E$18),$C$18,0)</f>
        <v/>
      </c>
      <c r="O32" s="4">
        <f>IF(AND(O$1=$D$18,O$2=$E$18),$C$18,0)</f>
        <v/>
      </c>
      <c r="P32" s="4">
        <f>IF(AND(P$1=$D$18,P$2=$E$18),$C$18,0)</f>
        <v/>
      </c>
      <c r="Q32" s="4">
        <f>IF(AND(Q$1=$D$18,Q$2=$E$18),$C$18,0)</f>
        <v/>
      </c>
      <c r="R32" s="4">
        <f>IF(AND(R$1=$D$18,R$2=$E$18),$C$18,0)</f>
        <v/>
      </c>
      <c r="S32" s="4">
        <f>IF(AND(S$1=$D$18,S$2=$E$18),$C$18,0)</f>
        <v/>
      </c>
      <c r="T32" s="4">
        <f>IF(AND(T$1=$D$18,T$2=$E$18),$C$18,0)</f>
        <v/>
      </c>
      <c r="U32" s="4">
        <f>IF(AND(U$1=$D$18,U$2=$E$18),$C$18,0)</f>
        <v/>
      </c>
      <c r="V32" s="4">
        <f>IF(AND(V$1=$D$18,V$2=$E$18),$C$18,0)</f>
        <v/>
      </c>
      <c r="W32" s="4">
        <f>IF(AND(W$1=$D$18,W$2=$E$18),$C$18,0)</f>
        <v/>
      </c>
      <c r="X32" s="4">
        <f>IF(AND(X$1=$D$18,X$2=$E$18),$C$18,0)</f>
        <v/>
      </c>
      <c r="Y32" s="4">
        <f>IF(AND(Y$1=$D$18,Y$2=$E$18),$C$18,0)</f>
        <v/>
      </c>
      <c r="Z32" s="4">
        <f>IF(AND(Z$1=$D$18,Z$2=$E$18),$C$18,0)</f>
        <v/>
      </c>
      <c r="AA32" s="4">
        <f>IF(AND(AA$1=$D$18,AA$2=$E$18),$C$18,0)</f>
        <v/>
      </c>
      <c r="AB32" s="4">
        <f>IF(AND(AB$1=$D$18,AB$2=$E$18),$C$18,0)</f>
        <v/>
      </c>
      <c r="AC32" s="4">
        <f>IF(AND(AC$1=$D$18,AC$2=$E$18),$C$18,0)</f>
        <v/>
      </c>
      <c r="AD32" s="4">
        <f>IF(AND(AD$1=$D$18,AD$2=$E$18),$C$18,0)</f>
        <v/>
      </c>
      <c r="AE32" s="4">
        <f>IF(AND(AE$1=$D$18,AE$2=$E$18),$C$18,0)</f>
        <v/>
      </c>
      <c r="AF32" s="4">
        <f>IF(AND(AF$1=$D$18,AF$2=$E$18),$C$18,0)</f>
        <v/>
      </c>
      <c r="AG32" s="4">
        <f>IF(AND(AG$1=$D$18,AG$2=$E$18),$C$18,0)</f>
        <v/>
      </c>
      <c r="AH32" s="4">
        <f>IF(AND(AH$1=$D$18,AH$2=$E$18),$C$18,0)</f>
        <v/>
      </c>
      <c r="AI32" s="4">
        <f>IF(AND(AI$1=$D$18,AI$2=$E$18),$C$18,0)</f>
        <v/>
      </c>
      <c r="AJ32" s="4">
        <f>IF(AND(AJ$1=$D$18,AJ$2=$E$18),$C$18,0)</f>
        <v/>
      </c>
      <c r="AK32" s="4">
        <f>IF(AND(AK$1=$D$18,AK$2=$E$18),$C$18,0)</f>
        <v/>
      </c>
      <c r="AL32" s="4">
        <f>IF(AND(AL$1=$D$18,AL$2=$E$18),$C$18,0)</f>
        <v/>
      </c>
      <c r="AM32" s="4">
        <f>IF(AND(AM$1=$D$18,AM$2=$E$18),$C$18,0)</f>
        <v/>
      </c>
      <c r="AN32" s="4">
        <f>IF(AND(AN$1=$D$18,AN$2=$E$18),$C$18,0)</f>
        <v/>
      </c>
      <c r="AO32" s="4">
        <f>IF(AND(AO$1=$D$18,AO$2=$E$18),$C$18,0)</f>
        <v/>
      </c>
      <c r="AP32" s="4">
        <f>IF(AND(AP$1=$D$18,AP$2=$E$18),$C$18,0)</f>
        <v/>
      </c>
      <c r="AQ32" s="4">
        <f>IF(AND(AQ$1=$D$18,AQ$2=$E$18),$C$18,0)</f>
        <v/>
      </c>
      <c r="AR32" s="4">
        <f>IF(AND(AR$1=$D$18,AR$2=$E$18),$C$18,0)</f>
        <v/>
      </c>
      <c r="AS32" s="4">
        <f>IF(AND(AS$1=$D$18,AS$2=$E$18),$C$18,0)</f>
        <v/>
      </c>
      <c r="AT32" s="4">
        <f>IF(AND(AT$1=$D$18,AT$2=$E$18),$C$18,0)</f>
        <v/>
      </c>
      <c r="AU32" s="4">
        <f>IF(AND(AU$1=$D$18,AU$2=$E$18),$C$18,0)</f>
        <v/>
      </c>
      <c r="AV32" s="4">
        <f>IF(AND(AV$1=$D$18,AV$2=$E$18),$C$18,0)</f>
        <v/>
      </c>
      <c r="AW32" s="4">
        <f>IF(AND(AW$1=$D$18,AW$2=$E$18),$C$18,0)</f>
        <v/>
      </c>
      <c r="AX32" s="4">
        <f>IF(AND(AX$1=$D$18,AX$2=$E$18),$C$18,0)</f>
        <v/>
      </c>
      <c r="AY32" s="4">
        <f>IF(AND(AY$1=$D$18,AY$2=$E$18),$C$18,0)</f>
        <v/>
      </c>
      <c r="AZ32" s="4">
        <f>IF(AND(AZ$1=$D$18,AZ$2=$E$18),$C$18,0)</f>
        <v/>
      </c>
      <c r="BA32" s="4">
        <f>IF(AND(BA$1=$D$18,BA$2=$E$18),$C$18,0)</f>
        <v/>
      </c>
      <c r="BB32" s="4">
        <f>IF(AND(BB$1=$D$18,BB$2=$E$18),$C$18,0)</f>
        <v/>
      </c>
    </row>
    <row r="33"/>
    <row r="34">
      <c r="A34" s="1" t="inlineStr">
        <is>
          <t>TOTAL Investitionsausgaben</t>
        </is>
      </c>
      <c r="B34" s="4">
        <f>B21+B22+B23+B24+B25+B26+B27+B28+B29+B30+B31+B32</f>
        <v/>
      </c>
      <c r="C34" s="4">
        <f>C21+C22+C23+C24+C25+C26+C27+C28+C29+C30+C31+C32</f>
        <v/>
      </c>
      <c r="D34" s="4">
        <f>D21+D22+D23+D24+D25+D26+D27+D28+D29+D30+D31+D32</f>
        <v/>
      </c>
      <c r="E34" s="4">
        <f>E21+E22+E23+E24+E25+E26+E27+E28+E29+E30+E31+E32</f>
        <v/>
      </c>
      <c r="F34" s="4">
        <f>F21+F22+F23+F24+F25+F26+F27+F28+F29+F30+F31+F32</f>
        <v/>
      </c>
      <c r="G34" s="4">
        <f>G21+G22+G23+G24+G25+G26+G27+G28+G29+G30+G31+G32</f>
        <v/>
      </c>
      <c r="H34" s="4">
        <f>H21+H22+H23+H24+H25+H26+H27+H28+H29+H30+H31+H32</f>
        <v/>
      </c>
      <c r="I34" s="4">
        <f>I21+I22+I23+I24+I25+I26+I27+I28+I29+I30+I31+I32</f>
        <v/>
      </c>
      <c r="J34" s="4">
        <f>J21+J22+J23+J24+J25+J26+J27+J28+J29+J30+J31+J32</f>
        <v/>
      </c>
      <c r="K34" s="4">
        <f>K21+K22+K23+K24+K25+K26+K27+K28+K29+K30+K31+K32</f>
        <v/>
      </c>
      <c r="L34" s="4">
        <f>L21+L22+L23+L24+L25+L26+L27+L28+L29+L30+L31+L32</f>
        <v/>
      </c>
      <c r="M34" s="4">
        <f>M21+M22+M23+M24+M25+M26+M27+M28+M29+M30+M31+M32</f>
        <v/>
      </c>
      <c r="N34" s="4">
        <f>N21+N22+N23+N24+N25+N26+N27+N28+N29+N30+N31+N32</f>
        <v/>
      </c>
      <c r="O34" s="4">
        <f>O21+O22+O23+O24+O25+O26+O27+O28+O29+O30+O31+O32</f>
        <v/>
      </c>
      <c r="P34" s="4">
        <f>P21+P22+P23+P24+P25+P26+P27+P28+P29+P30+P31+P32</f>
        <v/>
      </c>
      <c r="Q34" s="4">
        <f>Q21+Q22+Q23+Q24+Q25+Q26+Q27+Q28+Q29+Q30+Q31+Q32</f>
        <v/>
      </c>
      <c r="R34" s="4">
        <f>R21+R22+R23+R24+R25+R26+R27+R28+R29+R30+R31+R32</f>
        <v/>
      </c>
      <c r="S34" s="4">
        <f>S21+S22+S23+S24+S25+S26+S27+S28+S29+S30+S31+S32</f>
        <v/>
      </c>
      <c r="T34" s="4">
        <f>T21+T22+T23+T24+T25+T26+T27+T28+T29+T30+T31+T32</f>
        <v/>
      </c>
      <c r="U34" s="4">
        <f>U21+U22+U23+U24+U25+U26+U27+U28+U29+U30+U31+U32</f>
        <v/>
      </c>
      <c r="V34" s="4">
        <f>V21+V22+V23+V24+V25+V26+V27+V28+V29+V30+V31+V32</f>
        <v/>
      </c>
      <c r="W34" s="4">
        <f>W21+W22+W23+W24+W25+W26+W27+W28+W29+W30+W31+W32</f>
        <v/>
      </c>
      <c r="X34" s="4">
        <f>X21+X22+X23+X24+X25+X26+X27+X28+X29+X30+X31+X32</f>
        <v/>
      </c>
      <c r="Y34" s="4">
        <f>Y21+Y22+Y23+Y24+Y25+Y26+Y27+Y28+Y29+Y30+Y31+Y32</f>
        <v/>
      </c>
      <c r="Z34" s="4">
        <f>Z21+Z22+Z23+Z24+Z25+Z26+Z27+Z28+Z29+Z30+Z31+Z32</f>
        <v/>
      </c>
      <c r="AA34" s="4">
        <f>AA21+AA22+AA23+AA24+AA25+AA26+AA27+AA28+AA29+AA30+AA31+AA32</f>
        <v/>
      </c>
      <c r="AB34" s="4">
        <f>AB21+AB22+AB23+AB24+AB25+AB26+AB27+AB28+AB29+AB30+AB31+AB32</f>
        <v/>
      </c>
      <c r="AC34" s="4">
        <f>AC21+AC22+AC23+AC24+AC25+AC26+AC27+AC28+AC29+AC30+AC31+AC32</f>
        <v/>
      </c>
      <c r="AD34" s="4">
        <f>AD21+AD22+AD23+AD24+AD25+AD26+AD27+AD28+AD29+AD30+AD31+AD32</f>
        <v/>
      </c>
      <c r="AE34" s="4">
        <f>AE21+AE22+AE23+AE24+AE25+AE26+AE27+AE28+AE29+AE30+AE31+AE32</f>
        <v/>
      </c>
      <c r="AF34" s="4">
        <f>AF21+AF22+AF23+AF24+AF25+AF26+AF27+AF28+AF29+AF30+AF31+AF32</f>
        <v/>
      </c>
      <c r="AG34" s="4">
        <f>AG21+AG22+AG23+AG24+AG25+AG26+AG27+AG28+AG29+AG30+AG31+AG32</f>
        <v/>
      </c>
      <c r="AH34" s="4">
        <f>AH21+AH22+AH23+AH24+AH25+AH26+AH27+AH28+AH29+AH30+AH31+AH32</f>
        <v/>
      </c>
      <c r="AI34" s="4">
        <f>AI21+AI22+AI23+AI24+AI25+AI26+AI27+AI28+AI29+AI30+AI31+AI32</f>
        <v/>
      </c>
      <c r="AJ34" s="4">
        <f>AJ21+AJ22+AJ23+AJ24+AJ25+AJ26+AJ27+AJ28+AJ29+AJ30+AJ31+AJ32</f>
        <v/>
      </c>
      <c r="AK34" s="4">
        <f>AK21+AK22+AK23+AK24+AK25+AK26+AK27+AK28+AK29+AK30+AK31+AK32</f>
        <v/>
      </c>
      <c r="AL34" s="4">
        <f>AL21+AL22+AL23+AL24+AL25+AL26+AL27+AL28+AL29+AL30+AL31+AL32</f>
        <v/>
      </c>
      <c r="AM34" s="4">
        <f>AM21+AM22+AM23+AM24+AM25+AM26+AM27+AM28+AM29+AM30+AM31+AM32</f>
        <v/>
      </c>
      <c r="AN34" s="4">
        <f>AN21+AN22+AN23+AN24+AN25+AN26+AN27+AN28+AN29+AN30+AN31+AN32</f>
        <v/>
      </c>
      <c r="AO34" s="4">
        <f>AO21+AO22+AO23+AO24+AO25+AO26+AO27+AO28+AO29+AO30+AO31+AO32</f>
        <v/>
      </c>
      <c r="AP34" s="4">
        <f>AP21+AP22+AP23+AP24+AP25+AP26+AP27+AP28+AP29+AP30+AP31+AP32</f>
        <v/>
      </c>
      <c r="AQ34" s="4">
        <f>AQ21+AQ22+AQ23+AQ24+AQ25+AQ26+AQ27+AQ28+AQ29+AQ30+AQ31+AQ32</f>
        <v/>
      </c>
      <c r="AR34" s="4">
        <f>AR21+AR22+AR23+AR24+AR25+AR26+AR27+AR28+AR29+AR30+AR31+AR32</f>
        <v/>
      </c>
      <c r="AS34" s="4">
        <f>AS21+AS22+AS23+AS24+AS25+AS26+AS27+AS28+AS29+AS30+AS31+AS32</f>
        <v/>
      </c>
      <c r="AT34" s="4">
        <f>AT21+AT22+AT23+AT24+AT25+AT26+AT27+AT28+AT29+AT30+AT31+AT32</f>
        <v/>
      </c>
      <c r="AU34" s="4">
        <f>AU21+AU22+AU23+AU24+AU25+AU26+AU27+AU28+AU29+AU30+AU31+AU32</f>
        <v/>
      </c>
      <c r="AV34" s="4">
        <f>AV21+AV22+AV23+AV24+AV25+AV26+AV27+AV28+AV29+AV30+AV31+AV32</f>
        <v/>
      </c>
      <c r="AW34" s="4">
        <f>AW21+AW22+AW23+AW24+AW25+AW26+AW27+AW28+AW29+AW30+AW31+AW32</f>
        <v/>
      </c>
      <c r="AX34" s="4">
        <f>AX21+AX22+AX23+AX24+AX25+AX26+AX27+AX28+AX29+AX30+AX31+AX32</f>
        <v/>
      </c>
      <c r="AY34" s="4">
        <f>AY21+AY22+AY23+AY24+AY25+AY26+AY27+AY28+AY29+AY30+AY31+AY32</f>
        <v/>
      </c>
      <c r="AZ34" s="4">
        <f>AZ21+AZ22+AZ23+AZ24+AZ25+AZ26+AZ27+AZ28+AZ29+AZ30+AZ31+AZ32</f>
        <v/>
      </c>
      <c r="BA34" s="4">
        <f>BA21+BA22+BA23+BA24+BA25+BA26+BA27+BA28+BA29+BA30+BA31+BA32</f>
        <v/>
      </c>
      <c r="BB34" s="4">
        <f>BB21+BB22+BB23+BB24+BB25+BB26+BB27+BB28+BB29+BB30+BB31+BB32</f>
        <v/>
      </c>
    </row>
    <row r="35">
      <c r="A35" s="1" t="inlineStr">
        <is>
          <t>Abschreibungen (AfA)</t>
        </is>
      </c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  <c r="AA35" s="4" t="n"/>
      <c r="AB35" s="4" t="n"/>
      <c r="AC35" s="4" t="n"/>
      <c r="AD35" s="4" t="n"/>
      <c r="AE35" s="4" t="n"/>
      <c r="AF35" s="4" t="n"/>
      <c r="AG35" s="4" t="n"/>
      <c r="AH35" s="4" t="n"/>
      <c r="AI35" s="4" t="n"/>
      <c r="AJ35" s="4" t="n"/>
      <c r="AK35" s="4" t="n"/>
      <c r="AL35" s="4" t="n"/>
      <c r="AM35" s="4" t="n"/>
      <c r="AN35" s="4" t="n"/>
      <c r="AO35" s="4" t="n"/>
      <c r="AP35" s="4" t="n"/>
      <c r="AQ35" s="4" t="n"/>
      <c r="AR35" s="4" t="n"/>
      <c r="AS35" s="4" t="n"/>
      <c r="AT35" s="4" t="n"/>
      <c r="AU35" s="4" t="n"/>
      <c r="AV35" s="4" t="n"/>
      <c r="AW35" s="4" t="n"/>
      <c r="AX35" s="4" t="n"/>
      <c r="AY35" s="4" t="n"/>
      <c r="AZ35" s="4" t="n"/>
      <c r="BA35" s="4" t="n"/>
      <c r="BB35" s="4" t="n"/>
    </row>
    <row r="36">
      <c r="A36" t="inlineStr">
        <is>
          <t>Home Office 2x Gründer — AfA</t>
        </is>
      </c>
      <c r="B36" s="4">
        <f>IF(AND(B$1*12+B$2&gt;=$D$7*12+$E$7,B$1*12+B$2&lt;$D$7*12+$E$7+$F$7*12),ROUND($C$7/($F$7*12),0),0)</f>
        <v/>
      </c>
      <c r="C36" s="4">
        <f>IF(AND(C$1*12+C$2&gt;=$D$7*12+$E$7,C$1*12+C$2&lt;$D$7*12+$E$7+$F$7*12),ROUND($C$7/($F$7*12),0),0)</f>
        <v/>
      </c>
      <c r="D36" s="4">
        <f>IF(AND(D$1*12+D$2&gt;=$D$7*12+$E$7,D$1*12+D$2&lt;$D$7*12+$E$7+$F$7*12),ROUND($C$7/($F$7*12),0),0)</f>
        <v/>
      </c>
      <c r="E36" s="4">
        <f>IF(AND(E$1*12+E$2&gt;=$D$7*12+$E$7,E$1*12+E$2&lt;$D$7*12+$E$7+$F$7*12),ROUND($C$7/($F$7*12),0),0)</f>
        <v/>
      </c>
      <c r="F36" s="4">
        <f>IF(AND(F$1*12+F$2&gt;=$D$7*12+$E$7,F$1*12+F$2&lt;$D$7*12+$E$7+$F$7*12),ROUND($C$7/($F$7*12),0),0)</f>
        <v/>
      </c>
      <c r="G36" s="4">
        <f>IF(AND(G$1*12+G$2&gt;=$D$7*12+$E$7,G$1*12+G$2&lt;$D$7*12+$E$7+$F$7*12),ROUND($C$7/($F$7*12),0),0)</f>
        <v/>
      </c>
      <c r="H36" s="4">
        <f>IF(AND(H$1*12+H$2&gt;=$D$7*12+$E$7,H$1*12+H$2&lt;$D$7*12+$E$7+$F$7*12),ROUND($C$7/($F$7*12),0),0)</f>
        <v/>
      </c>
      <c r="I36" s="4">
        <f>IF(AND(I$1*12+I$2&gt;=$D$7*12+$E$7,I$1*12+I$2&lt;$D$7*12+$E$7+$F$7*12),ROUND($C$7/($F$7*12),0),0)</f>
        <v/>
      </c>
      <c r="J36" s="4">
        <f>IF(AND(J$1*12+J$2&gt;=$D$7*12+$E$7,J$1*12+J$2&lt;$D$7*12+$E$7+$F$7*12),ROUND($C$7/($F$7*12),0),0)</f>
        <v/>
      </c>
      <c r="K36" s="4">
        <f>IF(AND(K$1*12+K$2&gt;=$D$7*12+$E$7,K$1*12+K$2&lt;$D$7*12+$E$7+$F$7*12),ROUND($C$7/($F$7*12),0),0)</f>
        <v/>
      </c>
      <c r="L36" s="4">
        <f>IF(AND(L$1*12+L$2&gt;=$D$7*12+$E$7,L$1*12+L$2&lt;$D$7*12+$E$7+$F$7*12),ROUND($C$7/($F$7*12),0),0)</f>
        <v/>
      </c>
      <c r="M36" s="4">
        <f>IF(AND(M$1*12+M$2&gt;=$D$7*12+$E$7,M$1*12+M$2&lt;$D$7*12+$E$7+$F$7*12),ROUND($C$7/($F$7*12),0),0)</f>
        <v/>
      </c>
      <c r="N36" s="4">
        <f>IF(AND(N$1*12+N$2&gt;=$D$7*12+$E$7,N$1*12+N$2&lt;$D$7*12+$E$7+$F$7*12),ROUND($C$7/($F$7*12),0),0)</f>
        <v/>
      </c>
      <c r="O36" s="4">
        <f>IF(AND(O$1*12+O$2&gt;=$D$7*12+$E$7,O$1*12+O$2&lt;$D$7*12+$E$7+$F$7*12),ROUND($C$7/($F$7*12),0),0)</f>
        <v/>
      </c>
      <c r="P36" s="4">
        <f>IF(AND(P$1*12+P$2&gt;=$D$7*12+$E$7,P$1*12+P$2&lt;$D$7*12+$E$7+$F$7*12),ROUND($C$7/($F$7*12),0),0)</f>
        <v/>
      </c>
      <c r="Q36" s="4">
        <f>IF(AND(Q$1*12+Q$2&gt;=$D$7*12+$E$7,Q$1*12+Q$2&lt;$D$7*12+$E$7+$F$7*12),ROUND($C$7/($F$7*12),0),0)</f>
        <v/>
      </c>
      <c r="R36" s="4">
        <f>IF(AND(R$1*12+R$2&gt;=$D$7*12+$E$7,R$1*12+R$2&lt;$D$7*12+$E$7+$F$7*12),ROUND($C$7/($F$7*12),0),0)</f>
        <v/>
      </c>
      <c r="S36" s="4">
        <f>IF(AND(S$1*12+S$2&gt;=$D$7*12+$E$7,S$1*12+S$2&lt;$D$7*12+$E$7+$F$7*12),ROUND($C$7/($F$7*12),0),0)</f>
        <v/>
      </c>
      <c r="T36" s="4">
        <f>IF(AND(T$1*12+T$2&gt;=$D$7*12+$E$7,T$1*12+T$2&lt;$D$7*12+$E$7+$F$7*12),ROUND($C$7/($F$7*12),0),0)</f>
        <v/>
      </c>
      <c r="U36" s="4">
        <f>IF(AND(U$1*12+U$2&gt;=$D$7*12+$E$7,U$1*12+U$2&lt;$D$7*12+$E$7+$F$7*12),ROUND($C$7/($F$7*12),0),0)</f>
        <v/>
      </c>
      <c r="V36" s="4">
        <f>IF(AND(V$1*12+V$2&gt;=$D$7*12+$E$7,V$1*12+V$2&lt;$D$7*12+$E$7+$F$7*12),ROUND($C$7/($F$7*12),0),0)</f>
        <v/>
      </c>
      <c r="W36" s="4">
        <f>IF(AND(W$1*12+W$2&gt;=$D$7*12+$E$7,W$1*12+W$2&lt;$D$7*12+$E$7+$F$7*12),ROUND($C$7/($F$7*12),0),0)</f>
        <v/>
      </c>
      <c r="X36" s="4">
        <f>IF(AND(X$1*12+X$2&gt;=$D$7*12+$E$7,X$1*12+X$2&lt;$D$7*12+$E$7+$F$7*12),ROUND($C$7/($F$7*12),0),0)</f>
        <v/>
      </c>
      <c r="Y36" s="4">
        <f>IF(AND(Y$1*12+Y$2&gt;=$D$7*12+$E$7,Y$1*12+Y$2&lt;$D$7*12+$E$7+$F$7*12),ROUND($C$7/($F$7*12),0),0)</f>
        <v/>
      </c>
      <c r="Z36" s="4">
        <f>IF(AND(Z$1*12+Z$2&gt;=$D$7*12+$E$7,Z$1*12+Z$2&lt;$D$7*12+$E$7+$F$7*12),ROUND($C$7/($F$7*12),0),0)</f>
        <v/>
      </c>
      <c r="AA36" s="4">
        <f>IF(AND(AA$1*12+AA$2&gt;=$D$7*12+$E$7,AA$1*12+AA$2&lt;$D$7*12+$E$7+$F$7*12),ROUND($C$7/($F$7*12),0),0)</f>
        <v/>
      </c>
      <c r="AB36" s="4">
        <f>IF(AND(AB$1*12+AB$2&gt;=$D$7*12+$E$7,AB$1*12+AB$2&lt;$D$7*12+$E$7+$F$7*12),ROUND($C$7/($F$7*12),0),0)</f>
        <v/>
      </c>
      <c r="AC36" s="4">
        <f>IF(AND(AC$1*12+AC$2&gt;=$D$7*12+$E$7,AC$1*12+AC$2&lt;$D$7*12+$E$7+$F$7*12),ROUND($C$7/($F$7*12),0),0)</f>
        <v/>
      </c>
      <c r="AD36" s="4">
        <f>IF(AND(AD$1*12+AD$2&gt;=$D$7*12+$E$7,AD$1*12+AD$2&lt;$D$7*12+$E$7+$F$7*12),ROUND($C$7/($F$7*12),0),0)</f>
        <v/>
      </c>
      <c r="AE36" s="4">
        <f>IF(AND(AE$1*12+AE$2&gt;=$D$7*12+$E$7,AE$1*12+AE$2&lt;$D$7*12+$E$7+$F$7*12),ROUND($C$7/($F$7*12),0),0)</f>
        <v/>
      </c>
      <c r="AF36" s="4">
        <f>IF(AND(AF$1*12+AF$2&gt;=$D$7*12+$E$7,AF$1*12+AF$2&lt;$D$7*12+$E$7+$F$7*12),ROUND($C$7/($F$7*12),0),0)</f>
        <v/>
      </c>
      <c r="AG36" s="4">
        <f>IF(AND(AG$1*12+AG$2&gt;=$D$7*12+$E$7,AG$1*12+AG$2&lt;$D$7*12+$E$7+$F$7*12),ROUND($C$7/($F$7*12),0),0)</f>
        <v/>
      </c>
      <c r="AH36" s="4">
        <f>IF(AND(AH$1*12+AH$2&gt;=$D$7*12+$E$7,AH$1*12+AH$2&lt;$D$7*12+$E$7+$F$7*12),ROUND($C$7/($F$7*12),0),0)</f>
        <v/>
      </c>
      <c r="AI36" s="4">
        <f>IF(AND(AI$1*12+AI$2&gt;=$D$7*12+$E$7,AI$1*12+AI$2&lt;$D$7*12+$E$7+$F$7*12),ROUND($C$7/($F$7*12),0),0)</f>
        <v/>
      </c>
      <c r="AJ36" s="4">
        <f>IF(AND(AJ$1*12+AJ$2&gt;=$D$7*12+$E$7,AJ$1*12+AJ$2&lt;$D$7*12+$E$7+$F$7*12),ROUND($C$7/($F$7*12),0),0)</f>
        <v/>
      </c>
      <c r="AK36" s="4">
        <f>IF(AND(AK$1*12+AK$2&gt;=$D$7*12+$E$7,AK$1*12+AK$2&lt;$D$7*12+$E$7+$F$7*12),ROUND($C$7/($F$7*12),0),0)</f>
        <v/>
      </c>
      <c r="AL36" s="4">
        <f>IF(AND(AL$1*12+AL$2&gt;=$D$7*12+$E$7,AL$1*12+AL$2&lt;$D$7*12+$E$7+$F$7*12),ROUND($C$7/($F$7*12),0),0)</f>
        <v/>
      </c>
      <c r="AM36" s="4">
        <f>IF(AND(AM$1*12+AM$2&gt;=$D$7*12+$E$7,AM$1*12+AM$2&lt;$D$7*12+$E$7+$F$7*12),ROUND($C$7/($F$7*12),0),0)</f>
        <v/>
      </c>
      <c r="AN36" s="4">
        <f>IF(AND(AN$1*12+AN$2&gt;=$D$7*12+$E$7,AN$1*12+AN$2&lt;$D$7*12+$E$7+$F$7*12),ROUND($C$7/($F$7*12),0),0)</f>
        <v/>
      </c>
      <c r="AO36" s="4">
        <f>IF(AND(AO$1*12+AO$2&gt;=$D$7*12+$E$7,AO$1*12+AO$2&lt;$D$7*12+$E$7+$F$7*12),ROUND($C$7/($F$7*12),0),0)</f>
        <v/>
      </c>
      <c r="AP36" s="4">
        <f>IF(AND(AP$1*12+AP$2&gt;=$D$7*12+$E$7,AP$1*12+AP$2&lt;$D$7*12+$E$7+$F$7*12),ROUND($C$7/($F$7*12),0),0)</f>
        <v/>
      </c>
      <c r="AQ36" s="4">
        <f>IF(AND(AQ$1*12+AQ$2&gt;=$D$7*12+$E$7,AQ$1*12+AQ$2&lt;$D$7*12+$E$7+$F$7*12),ROUND($C$7/($F$7*12),0),0)</f>
        <v/>
      </c>
      <c r="AR36" s="4">
        <f>IF(AND(AR$1*12+AR$2&gt;=$D$7*12+$E$7,AR$1*12+AR$2&lt;$D$7*12+$E$7+$F$7*12),ROUND($C$7/($F$7*12),0),0)</f>
        <v/>
      </c>
      <c r="AS36" s="4">
        <f>IF(AND(AS$1*12+AS$2&gt;=$D$7*12+$E$7,AS$1*12+AS$2&lt;$D$7*12+$E$7+$F$7*12),ROUND($C$7/($F$7*12),0),0)</f>
        <v/>
      </c>
      <c r="AT36" s="4">
        <f>IF(AND(AT$1*12+AT$2&gt;=$D$7*12+$E$7,AT$1*12+AT$2&lt;$D$7*12+$E$7+$F$7*12),ROUND($C$7/($F$7*12),0),0)</f>
        <v/>
      </c>
      <c r="AU36" s="4">
        <f>IF(AND(AU$1*12+AU$2&gt;=$D$7*12+$E$7,AU$1*12+AU$2&lt;$D$7*12+$E$7+$F$7*12),ROUND($C$7/($F$7*12),0),0)</f>
        <v/>
      </c>
      <c r="AV36" s="4">
        <f>IF(AND(AV$1*12+AV$2&gt;=$D$7*12+$E$7,AV$1*12+AV$2&lt;$D$7*12+$E$7+$F$7*12),ROUND($C$7/($F$7*12),0),0)</f>
        <v/>
      </c>
      <c r="AW36" s="4">
        <f>IF(AND(AW$1*12+AW$2&gt;=$D$7*12+$E$7,AW$1*12+AW$2&lt;$D$7*12+$E$7+$F$7*12),ROUND($C$7/($F$7*12),0),0)</f>
        <v/>
      </c>
      <c r="AX36" s="4">
        <f>IF(AND(AX$1*12+AX$2&gt;=$D$7*12+$E$7,AX$1*12+AX$2&lt;$D$7*12+$E$7+$F$7*12),ROUND($C$7/($F$7*12),0),0)</f>
        <v/>
      </c>
      <c r="AY36" s="4">
        <f>IF(AND(AY$1*12+AY$2&gt;=$D$7*12+$E$7,AY$1*12+AY$2&lt;$D$7*12+$E$7+$F$7*12),ROUND($C$7/($F$7*12),0),0)</f>
        <v/>
      </c>
      <c r="AZ36" s="4">
        <f>IF(AND(AZ$1*12+AZ$2&gt;=$D$7*12+$E$7,AZ$1*12+AZ$2&lt;$D$7*12+$E$7+$F$7*12),ROUND($C$7/($F$7*12),0),0)</f>
        <v/>
      </c>
      <c r="BA36" s="4">
        <f>IF(AND(BA$1*12+BA$2&gt;=$D$7*12+$E$7,BA$1*12+BA$2&lt;$D$7*12+$E$7+$F$7*12),ROUND($C$7/($F$7*12),0),0)</f>
        <v/>
      </c>
      <c r="BB36" s="4">
        <f>IF(AND(BB$1*12+BB$2&gt;=$D$7*12+$E$7,BB$1*12+BB$2&lt;$D$7*12+$E$7+$F$7*12),ROUND($C$7/($F$7*12),0),0)</f>
        <v/>
      </c>
    </row>
    <row r="37">
      <c r="A37" t="inlineStr">
        <is>
          <t>Home Office Pos 3 (Dev) — AfA</t>
        </is>
      </c>
      <c r="B37" s="4">
        <f>IF(AND(B$1*12+B$2&gt;=$D$8*12+$E$8,B$1*12+B$2&lt;$D$8*12+$E$8+$F$8*12),ROUND($C$8/($F$8*12),0),0)</f>
        <v/>
      </c>
      <c r="C37" s="4">
        <f>IF(AND(C$1*12+C$2&gt;=$D$8*12+$E$8,C$1*12+C$2&lt;$D$8*12+$E$8+$F$8*12),ROUND($C$8/($F$8*12),0),0)</f>
        <v/>
      </c>
      <c r="D37" s="4">
        <f>IF(AND(D$1*12+D$2&gt;=$D$8*12+$E$8,D$1*12+D$2&lt;$D$8*12+$E$8+$F$8*12),ROUND($C$8/($F$8*12),0),0)</f>
        <v/>
      </c>
      <c r="E37" s="4">
        <f>IF(AND(E$1*12+E$2&gt;=$D$8*12+$E$8,E$1*12+E$2&lt;$D$8*12+$E$8+$F$8*12),ROUND($C$8/($F$8*12),0),0)</f>
        <v/>
      </c>
      <c r="F37" s="4">
        <f>IF(AND(F$1*12+F$2&gt;=$D$8*12+$E$8,F$1*12+F$2&lt;$D$8*12+$E$8+$F$8*12),ROUND($C$8/($F$8*12),0),0)</f>
        <v/>
      </c>
      <c r="G37" s="4">
        <f>IF(AND(G$1*12+G$2&gt;=$D$8*12+$E$8,G$1*12+G$2&lt;$D$8*12+$E$8+$F$8*12),ROUND($C$8/($F$8*12),0),0)</f>
        <v/>
      </c>
      <c r="H37" s="4">
        <f>IF(AND(H$1*12+H$2&gt;=$D$8*12+$E$8,H$1*12+H$2&lt;$D$8*12+$E$8+$F$8*12),ROUND($C$8/($F$8*12),0),0)</f>
        <v/>
      </c>
      <c r="I37" s="4">
        <f>IF(AND(I$1*12+I$2&gt;=$D$8*12+$E$8,I$1*12+I$2&lt;$D$8*12+$E$8+$F$8*12),ROUND($C$8/($F$8*12),0),0)</f>
        <v/>
      </c>
      <c r="J37" s="4">
        <f>IF(AND(J$1*12+J$2&gt;=$D$8*12+$E$8,J$1*12+J$2&lt;$D$8*12+$E$8+$F$8*12),ROUND($C$8/($F$8*12),0),0)</f>
        <v/>
      </c>
      <c r="K37" s="4">
        <f>IF(AND(K$1*12+K$2&gt;=$D$8*12+$E$8,K$1*12+K$2&lt;$D$8*12+$E$8+$F$8*12),ROUND($C$8/($F$8*12),0),0)</f>
        <v/>
      </c>
      <c r="L37" s="4">
        <f>IF(AND(L$1*12+L$2&gt;=$D$8*12+$E$8,L$1*12+L$2&lt;$D$8*12+$E$8+$F$8*12),ROUND($C$8/($F$8*12),0),0)</f>
        <v/>
      </c>
      <c r="M37" s="4">
        <f>IF(AND(M$1*12+M$2&gt;=$D$8*12+$E$8,M$1*12+M$2&lt;$D$8*12+$E$8+$F$8*12),ROUND($C$8/($F$8*12),0),0)</f>
        <v/>
      </c>
      <c r="N37" s="4">
        <f>IF(AND(N$1*12+N$2&gt;=$D$8*12+$E$8,N$1*12+N$2&lt;$D$8*12+$E$8+$F$8*12),ROUND($C$8/($F$8*12),0),0)</f>
        <v/>
      </c>
      <c r="O37" s="4">
        <f>IF(AND(O$1*12+O$2&gt;=$D$8*12+$E$8,O$1*12+O$2&lt;$D$8*12+$E$8+$F$8*12),ROUND($C$8/($F$8*12),0),0)</f>
        <v/>
      </c>
      <c r="P37" s="4">
        <f>IF(AND(P$1*12+P$2&gt;=$D$8*12+$E$8,P$1*12+P$2&lt;$D$8*12+$E$8+$F$8*12),ROUND($C$8/($F$8*12),0),0)</f>
        <v/>
      </c>
      <c r="Q37" s="4">
        <f>IF(AND(Q$1*12+Q$2&gt;=$D$8*12+$E$8,Q$1*12+Q$2&lt;$D$8*12+$E$8+$F$8*12),ROUND($C$8/($F$8*12),0),0)</f>
        <v/>
      </c>
      <c r="R37" s="4">
        <f>IF(AND(R$1*12+R$2&gt;=$D$8*12+$E$8,R$1*12+R$2&lt;$D$8*12+$E$8+$F$8*12),ROUND($C$8/($F$8*12),0),0)</f>
        <v/>
      </c>
      <c r="S37" s="4">
        <f>IF(AND(S$1*12+S$2&gt;=$D$8*12+$E$8,S$1*12+S$2&lt;$D$8*12+$E$8+$F$8*12),ROUND($C$8/($F$8*12),0),0)</f>
        <v/>
      </c>
      <c r="T37" s="4">
        <f>IF(AND(T$1*12+T$2&gt;=$D$8*12+$E$8,T$1*12+T$2&lt;$D$8*12+$E$8+$F$8*12),ROUND($C$8/($F$8*12),0),0)</f>
        <v/>
      </c>
      <c r="U37" s="4">
        <f>IF(AND(U$1*12+U$2&gt;=$D$8*12+$E$8,U$1*12+U$2&lt;$D$8*12+$E$8+$F$8*12),ROUND($C$8/($F$8*12),0),0)</f>
        <v/>
      </c>
      <c r="V37" s="4">
        <f>IF(AND(V$1*12+V$2&gt;=$D$8*12+$E$8,V$1*12+V$2&lt;$D$8*12+$E$8+$F$8*12),ROUND($C$8/($F$8*12),0),0)</f>
        <v/>
      </c>
      <c r="W37" s="4">
        <f>IF(AND(W$1*12+W$2&gt;=$D$8*12+$E$8,W$1*12+W$2&lt;$D$8*12+$E$8+$F$8*12),ROUND($C$8/($F$8*12),0),0)</f>
        <v/>
      </c>
      <c r="X37" s="4">
        <f>IF(AND(X$1*12+X$2&gt;=$D$8*12+$E$8,X$1*12+X$2&lt;$D$8*12+$E$8+$F$8*12),ROUND($C$8/($F$8*12),0),0)</f>
        <v/>
      </c>
      <c r="Y37" s="4">
        <f>IF(AND(Y$1*12+Y$2&gt;=$D$8*12+$E$8,Y$1*12+Y$2&lt;$D$8*12+$E$8+$F$8*12),ROUND($C$8/($F$8*12),0),0)</f>
        <v/>
      </c>
      <c r="Z37" s="4">
        <f>IF(AND(Z$1*12+Z$2&gt;=$D$8*12+$E$8,Z$1*12+Z$2&lt;$D$8*12+$E$8+$F$8*12),ROUND($C$8/($F$8*12),0),0)</f>
        <v/>
      </c>
      <c r="AA37" s="4">
        <f>IF(AND(AA$1*12+AA$2&gt;=$D$8*12+$E$8,AA$1*12+AA$2&lt;$D$8*12+$E$8+$F$8*12),ROUND($C$8/($F$8*12),0),0)</f>
        <v/>
      </c>
      <c r="AB37" s="4">
        <f>IF(AND(AB$1*12+AB$2&gt;=$D$8*12+$E$8,AB$1*12+AB$2&lt;$D$8*12+$E$8+$F$8*12),ROUND($C$8/($F$8*12),0),0)</f>
        <v/>
      </c>
      <c r="AC37" s="4">
        <f>IF(AND(AC$1*12+AC$2&gt;=$D$8*12+$E$8,AC$1*12+AC$2&lt;$D$8*12+$E$8+$F$8*12),ROUND($C$8/($F$8*12),0),0)</f>
        <v/>
      </c>
      <c r="AD37" s="4">
        <f>IF(AND(AD$1*12+AD$2&gt;=$D$8*12+$E$8,AD$1*12+AD$2&lt;$D$8*12+$E$8+$F$8*12),ROUND($C$8/($F$8*12),0),0)</f>
        <v/>
      </c>
      <c r="AE37" s="4">
        <f>IF(AND(AE$1*12+AE$2&gt;=$D$8*12+$E$8,AE$1*12+AE$2&lt;$D$8*12+$E$8+$F$8*12),ROUND($C$8/($F$8*12),0),0)</f>
        <v/>
      </c>
      <c r="AF37" s="4">
        <f>IF(AND(AF$1*12+AF$2&gt;=$D$8*12+$E$8,AF$1*12+AF$2&lt;$D$8*12+$E$8+$F$8*12),ROUND($C$8/($F$8*12),0),0)</f>
        <v/>
      </c>
      <c r="AG37" s="4">
        <f>IF(AND(AG$1*12+AG$2&gt;=$D$8*12+$E$8,AG$1*12+AG$2&lt;$D$8*12+$E$8+$F$8*12),ROUND($C$8/($F$8*12),0),0)</f>
        <v/>
      </c>
      <c r="AH37" s="4">
        <f>IF(AND(AH$1*12+AH$2&gt;=$D$8*12+$E$8,AH$1*12+AH$2&lt;$D$8*12+$E$8+$F$8*12),ROUND($C$8/($F$8*12),0),0)</f>
        <v/>
      </c>
      <c r="AI37" s="4">
        <f>IF(AND(AI$1*12+AI$2&gt;=$D$8*12+$E$8,AI$1*12+AI$2&lt;$D$8*12+$E$8+$F$8*12),ROUND($C$8/($F$8*12),0),0)</f>
        <v/>
      </c>
      <c r="AJ37" s="4">
        <f>IF(AND(AJ$1*12+AJ$2&gt;=$D$8*12+$E$8,AJ$1*12+AJ$2&lt;$D$8*12+$E$8+$F$8*12),ROUND($C$8/($F$8*12),0),0)</f>
        <v/>
      </c>
      <c r="AK37" s="4">
        <f>IF(AND(AK$1*12+AK$2&gt;=$D$8*12+$E$8,AK$1*12+AK$2&lt;$D$8*12+$E$8+$F$8*12),ROUND($C$8/($F$8*12),0),0)</f>
        <v/>
      </c>
      <c r="AL37" s="4">
        <f>IF(AND(AL$1*12+AL$2&gt;=$D$8*12+$E$8,AL$1*12+AL$2&lt;$D$8*12+$E$8+$F$8*12),ROUND($C$8/($F$8*12),0),0)</f>
        <v/>
      </c>
      <c r="AM37" s="4">
        <f>IF(AND(AM$1*12+AM$2&gt;=$D$8*12+$E$8,AM$1*12+AM$2&lt;$D$8*12+$E$8+$F$8*12),ROUND($C$8/($F$8*12),0),0)</f>
        <v/>
      </c>
      <c r="AN37" s="4">
        <f>IF(AND(AN$1*12+AN$2&gt;=$D$8*12+$E$8,AN$1*12+AN$2&lt;$D$8*12+$E$8+$F$8*12),ROUND($C$8/($F$8*12),0),0)</f>
        <v/>
      </c>
      <c r="AO37" s="4">
        <f>IF(AND(AO$1*12+AO$2&gt;=$D$8*12+$E$8,AO$1*12+AO$2&lt;$D$8*12+$E$8+$F$8*12),ROUND($C$8/($F$8*12),0),0)</f>
        <v/>
      </c>
      <c r="AP37" s="4">
        <f>IF(AND(AP$1*12+AP$2&gt;=$D$8*12+$E$8,AP$1*12+AP$2&lt;$D$8*12+$E$8+$F$8*12),ROUND($C$8/($F$8*12),0),0)</f>
        <v/>
      </c>
      <c r="AQ37" s="4">
        <f>IF(AND(AQ$1*12+AQ$2&gt;=$D$8*12+$E$8,AQ$1*12+AQ$2&lt;$D$8*12+$E$8+$F$8*12),ROUND($C$8/($F$8*12),0),0)</f>
        <v/>
      </c>
      <c r="AR37" s="4">
        <f>IF(AND(AR$1*12+AR$2&gt;=$D$8*12+$E$8,AR$1*12+AR$2&lt;$D$8*12+$E$8+$F$8*12),ROUND($C$8/($F$8*12),0),0)</f>
        <v/>
      </c>
      <c r="AS37" s="4">
        <f>IF(AND(AS$1*12+AS$2&gt;=$D$8*12+$E$8,AS$1*12+AS$2&lt;$D$8*12+$E$8+$F$8*12),ROUND($C$8/($F$8*12),0),0)</f>
        <v/>
      </c>
      <c r="AT37" s="4">
        <f>IF(AND(AT$1*12+AT$2&gt;=$D$8*12+$E$8,AT$1*12+AT$2&lt;$D$8*12+$E$8+$F$8*12),ROUND($C$8/($F$8*12),0),0)</f>
        <v/>
      </c>
      <c r="AU37" s="4">
        <f>IF(AND(AU$1*12+AU$2&gt;=$D$8*12+$E$8,AU$1*12+AU$2&lt;$D$8*12+$E$8+$F$8*12),ROUND($C$8/($F$8*12),0),0)</f>
        <v/>
      </c>
      <c r="AV37" s="4">
        <f>IF(AND(AV$1*12+AV$2&gt;=$D$8*12+$E$8,AV$1*12+AV$2&lt;$D$8*12+$E$8+$F$8*12),ROUND($C$8/($F$8*12),0),0)</f>
        <v/>
      </c>
      <c r="AW37" s="4">
        <f>IF(AND(AW$1*12+AW$2&gt;=$D$8*12+$E$8,AW$1*12+AW$2&lt;$D$8*12+$E$8+$F$8*12),ROUND($C$8/($F$8*12),0),0)</f>
        <v/>
      </c>
      <c r="AX37" s="4">
        <f>IF(AND(AX$1*12+AX$2&gt;=$D$8*12+$E$8,AX$1*12+AX$2&lt;$D$8*12+$E$8+$F$8*12),ROUND($C$8/($F$8*12),0),0)</f>
        <v/>
      </c>
      <c r="AY37" s="4">
        <f>IF(AND(AY$1*12+AY$2&gt;=$D$8*12+$E$8,AY$1*12+AY$2&lt;$D$8*12+$E$8+$F$8*12),ROUND($C$8/($F$8*12),0),0)</f>
        <v/>
      </c>
      <c r="AZ37" s="4">
        <f>IF(AND(AZ$1*12+AZ$2&gt;=$D$8*12+$E$8,AZ$1*12+AZ$2&lt;$D$8*12+$E$8+$F$8*12),ROUND($C$8/($F$8*12),0),0)</f>
        <v/>
      </c>
      <c r="BA37" s="4">
        <f>IF(AND(BA$1*12+BA$2&gt;=$D$8*12+$E$8,BA$1*12+BA$2&lt;$D$8*12+$E$8+$F$8*12),ROUND($C$8/($F$8*12),0),0)</f>
        <v/>
      </c>
      <c r="BB37" s="4">
        <f>IF(AND(BB$1*12+BB$2&gt;=$D$8*12+$E$8,BB$1*12+BB$2&lt;$D$8*12+$E$8+$F$8*12),ROUND($C$8/($F$8*12),0),0)</f>
        <v/>
      </c>
    </row>
    <row r="38">
      <c r="A38" t="inlineStr">
        <is>
          <t>Home Office Pos 4 (Security) — AfA</t>
        </is>
      </c>
      <c r="B38" s="4">
        <f>IF(AND(B$1*12+B$2&gt;=$D$9*12+$E$9,B$1*12+B$2&lt;$D$9*12+$E$9+$F$9*12),ROUND($C$9/($F$9*12),0),0)</f>
        <v/>
      </c>
      <c r="C38" s="4">
        <f>IF(AND(C$1*12+C$2&gt;=$D$9*12+$E$9,C$1*12+C$2&lt;$D$9*12+$E$9+$F$9*12),ROUND($C$9/($F$9*12),0),0)</f>
        <v/>
      </c>
      <c r="D38" s="4">
        <f>IF(AND(D$1*12+D$2&gt;=$D$9*12+$E$9,D$1*12+D$2&lt;$D$9*12+$E$9+$F$9*12),ROUND($C$9/($F$9*12),0),0)</f>
        <v/>
      </c>
      <c r="E38" s="4">
        <f>IF(AND(E$1*12+E$2&gt;=$D$9*12+$E$9,E$1*12+E$2&lt;$D$9*12+$E$9+$F$9*12),ROUND($C$9/($F$9*12),0),0)</f>
        <v/>
      </c>
      <c r="F38" s="4">
        <f>IF(AND(F$1*12+F$2&gt;=$D$9*12+$E$9,F$1*12+F$2&lt;$D$9*12+$E$9+$F$9*12),ROUND($C$9/($F$9*12),0),0)</f>
        <v/>
      </c>
      <c r="G38" s="4">
        <f>IF(AND(G$1*12+G$2&gt;=$D$9*12+$E$9,G$1*12+G$2&lt;$D$9*12+$E$9+$F$9*12),ROUND($C$9/($F$9*12),0),0)</f>
        <v/>
      </c>
      <c r="H38" s="4">
        <f>IF(AND(H$1*12+H$2&gt;=$D$9*12+$E$9,H$1*12+H$2&lt;$D$9*12+$E$9+$F$9*12),ROUND($C$9/($F$9*12),0),0)</f>
        <v/>
      </c>
      <c r="I38" s="4">
        <f>IF(AND(I$1*12+I$2&gt;=$D$9*12+$E$9,I$1*12+I$2&lt;$D$9*12+$E$9+$F$9*12),ROUND($C$9/($F$9*12),0),0)</f>
        <v/>
      </c>
      <c r="J38" s="4">
        <f>IF(AND(J$1*12+J$2&gt;=$D$9*12+$E$9,J$1*12+J$2&lt;$D$9*12+$E$9+$F$9*12),ROUND($C$9/($F$9*12),0),0)</f>
        <v/>
      </c>
      <c r="K38" s="4">
        <f>IF(AND(K$1*12+K$2&gt;=$D$9*12+$E$9,K$1*12+K$2&lt;$D$9*12+$E$9+$F$9*12),ROUND($C$9/($F$9*12),0),0)</f>
        <v/>
      </c>
      <c r="L38" s="4">
        <f>IF(AND(L$1*12+L$2&gt;=$D$9*12+$E$9,L$1*12+L$2&lt;$D$9*12+$E$9+$F$9*12),ROUND($C$9/($F$9*12),0),0)</f>
        <v/>
      </c>
      <c r="M38" s="4">
        <f>IF(AND(M$1*12+M$2&gt;=$D$9*12+$E$9,M$1*12+M$2&lt;$D$9*12+$E$9+$F$9*12),ROUND($C$9/($F$9*12),0),0)</f>
        <v/>
      </c>
      <c r="N38" s="4">
        <f>IF(AND(N$1*12+N$2&gt;=$D$9*12+$E$9,N$1*12+N$2&lt;$D$9*12+$E$9+$F$9*12),ROUND($C$9/($F$9*12),0),0)</f>
        <v/>
      </c>
      <c r="O38" s="4">
        <f>IF(AND(O$1*12+O$2&gt;=$D$9*12+$E$9,O$1*12+O$2&lt;$D$9*12+$E$9+$F$9*12),ROUND($C$9/($F$9*12),0),0)</f>
        <v/>
      </c>
      <c r="P38" s="4">
        <f>IF(AND(P$1*12+P$2&gt;=$D$9*12+$E$9,P$1*12+P$2&lt;$D$9*12+$E$9+$F$9*12),ROUND($C$9/($F$9*12),0),0)</f>
        <v/>
      </c>
      <c r="Q38" s="4">
        <f>IF(AND(Q$1*12+Q$2&gt;=$D$9*12+$E$9,Q$1*12+Q$2&lt;$D$9*12+$E$9+$F$9*12),ROUND($C$9/($F$9*12),0),0)</f>
        <v/>
      </c>
      <c r="R38" s="4">
        <f>IF(AND(R$1*12+R$2&gt;=$D$9*12+$E$9,R$1*12+R$2&lt;$D$9*12+$E$9+$F$9*12),ROUND($C$9/($F$9*12),0),0)</f>
        <v/>
      </c>
      <c r="S38" s="4">
        <f>IF(AND(S$1*12+S$2&gt;=$D$9*12+$E$9,S$1*12+S$2&lt;$D$9*12+$E$9+$F$9*12),ROUND($C$9/($F$9*12),0),0)</f>
        <v/>
      </c>
      <c r="T38" s="4">
        <f>IF(AND(T$1*12+T$2&gt;=$D$9*12+$E$9,T$1*12+T$2&lt;$D$9*12+$E$9+$F$9*12),ROUND($C$9/($F$9*12),0),0)</f>
        <v/>
      </c>
      <c r="U38" s="4">
        <f>IF(AND(U$1*12+U$2&gt;=$D$9*12+$E$9,U$1*12+U$2&lt;$D$9*12+$E$9+$F$9*12),ROUND($C$9/($F$9*12),0),0)</f>
        <v/>
      </c>
      <c r="V38" s="4">
        <f>IF(AND(V$1*12+V$2&gt;=$D$9*12+$E$9,V$1*12+V$2&lt;$D$9*12+$E$9+$F$9*12),ROUND($C$9/($F$9*12),0),0)</f>
        <v/>
      </c>
      <c r="W38" s="4">
        <f>IF(AND(W$1*12+W$2&gt;=$D$9*12+$E$9,W$1*12+W$2&lt;$D$9*12+$E$9+$F$9*12),ROUND($C$9/($F$9*12),0),0)</f>
        <v/>
      </c>
      <c r="X38" s="4">
        <f>IF(AND(X$1*12+X$2&gt;=$D$9*12+$E$9,X$1*12+X$2&lt;$D$9*12+$E$9+$F$9*12),ROUND($C$9/($F$9*12),0),0)</f>
        <v/>
      </c>
      <c r="Y38" s="4">
        <f>IF(AND(Y$1*12+Y$2&gt;=$D$9*12+$E$9,Y$1*12+Y$2&lt;$D$9*12+$E$9+$F$9*12),ROUND($C$9/($F$9*12),0),0)</f>
        <v/>
      </c>
      <c r="Z38" s="4">
        <f>IF(AND(Z$1*12+Z$2&gt;=$D$9*12+$E$9,Z$1*12+Z$2&lt;$D$9*12+$E$9+$F$9*12),ROUND($C$9/($F$9*12),0),0)</f>
        <v/>
      </c>
      <c r="AA38" s="4">
        <f>IF(AND(AA$1*12+AA$2&gt;=$D$9*12+$E$9,AA$1*12+AA$2&lt;$D$9*12+$E$9+$F$9*12),ROUND($C$9/($F$9*12),0),0)</f>
        <v/>
      </c>
      <c r="AB38" s="4">
        <f>IF(AND(AB$1*12+AB$2&gt;=$D$9*12+$E$9,AB$1*12+AB$2&lt;$D$9*12+$E$9+$F$9*12),ROUND($C$9/($F$9*12),0),0)</f>
        <v/>
      </c>
      <c r="AC38" s="4">
        <f>IF(AND(AC$1*12+AC$2&gt;=$D$9*12+$E$9,AC$1*12+AC$2&lt;$D$9*12+$E$9+$F$9*12),ROUND($C$9/($F$9*12),0),0)</f>
        <v/>
      </c>
      <c r="AD38" s="4">
        <f>IF(AND(AD$1*12+AD$2&gt;=$D$9*12+$E$9,AD$1*12+AD$2&lt;$D$9*12+$E$9+$F$9*12),ROUND($C$9/($F$9*12),0),0)</f>
        <v/>
      </c>
      <c r="AE38" s="4">
        <f>IF(AND(AE$1*12+AE$2&gt;=$D$9*12+$E$9,AE$1*12+AE$2&lt;$D$9*12+$E$9+$F$9*12),ROUND($C$9/($F$9*12),0),0)</f>
        <v/>
      </c>
      <c r="AF38" s="4">
        <f>IF(AND(AF$1*12+AF$2&gt;=$D$9*12+$E$9,AF$1*12+AF$2&lt;$D$9*12+$E$9+$F$9*12),ROUND($C$9/($F$9*12),0),0)</f>
        <v/>
      </c>
      <c r="AG38" s="4">
        <f>IF(AND(AG$1*12+AG$2&gt;=$D$9*12+$E$9,AG$1*12+AG$2&lt;$D$9*12+$E$9+$F$9*12),ROUND($C$9/($F$9*12),0),0)</f>
        <v/>
      </c>
      <c r="AH38" s="4">
        <f>IF(AND(AH$1*12+AH$2&gt;=$D$9*12+$E$9,AH$1*12+AH$2&lt;$D$9*12+$E$9+$F$9*12),ROUND($C$9/($F$9*12),0),0)</f>
        <v/>
      </c>
      <c r="AI38" s="4">
        <f>IF(AND(AI$1*12+AI$2&gt;=$D$9*12+$E$9,AI$1*12+AI$2&lt;$D$9*12+$E$9+$F$9*12),ROUND($C$9/($F$9*12),0),0)</f>
        <v/>
      </c>
      <c r="AJ38" s="4">
        <f>IF(AND(AJ$1*12+AJ$2&gt;=$D$9*12+$E$9,AJ$1*12+AJ$2&lt;$D$9*12+$E$9+$F$9*12),ROUND($C$9/($F$9*12),0),0)</f>
        <v/>
      </c>
      <c r="AK38" s="4">
        <f>IF(AND(AK$1*12+AK$2&gt;=$D$9*12+$E$9,AK$1*12+AK$2&lt;$D$9*12+$E$9+$F$9*12),ROUND($C$9/($F$9*12),0),0)</f>
        <v/>
      </c>
      <c r="AL38" s="4">
        <f>IF(AND(AL$1*12+AL$2&gt;=$D$9*12+$E$9,AL$1*12+AL$2&lt;$D$9*12+$E$9+$F$9*12),ROUND($C$9/($F$9*12),0),0)</f>
        <v/>
      </c>
      <c r="AM38" s="4">
        <f>IF(AND(AM$1*12+AM$2&gt;=$D$9*12+$E$9,AM$1*12+AM$2&lt;$D$9*12+$E$9+$F$9*12),ROUND($C$9/($F$9*12),0),0)</f>
        <v/>
      </c>
      <c r="AN38" s="4">
        <f>IF(AND(AN$1*12+AN$2&gt;=$D$9*12+$E$9,AN$1*12+AN$2&lt;$D$9*12+$E$9+$F$9*12),ROUND($C$9/($F$9*12),0),0)</f>
        <v/>
      </c>
      <c r="AO38" s="4">
        <f>IF(AND(AO$1*12+AO$2&gt;=$D$9*12+$E$9,AO$1*12+AO$2&lt;$D$9*12+$E$9+$F$9*12),ROUND($C$9/($F$9*12),0),0)</f>
        <v/>
      </c>
      <c r="AP38" s="4">
        <f>IF(AND(AP$1*12+AP$2&gt;=$D$9*12+$E$9,AP$1*12+AP$2&lt;$D$9*12+$E$9+$F$9*12),ROUND($C$9/($F$9*12),0),0)</f>
        <v/>
      </c>
      <c r="AQ38" s="4">
        <f>IF(AND(AQ$1*12+AQ$2&gt;=$D$9*12+$E$9,AQ$1*12+AQ$2&lt;$D$9*12+$E$9+$F$9*12),ROUND($C$9/($F$9*12),0),0)</f>
        <v/>
      </c>
      <c r="AR38" s="4">
        <f>IF(AND(AR$1*12+AR$2&gt;=$D$9*12+$E$9,AR$1*12+AR$2&lt;$D$9*12+$E$9+$F$9*12),ROUND($C$9/($F$9*12),0),0)</f>
        <v/>
      </c>
      <c r="AS38" s="4">
        <f>IF(AND(AS$1*12+AS$2&gt;=$D$9*12+$E$9,AS$1*12+AS$2&lt;$D$9*12+$E$9+$F$9*12),ROUND($C$9/($F$9*12),0),0)</f>
        <v/>
      </c>
      <c r="AT38" s="4">
        <f>IF(AND(AT$1*12+AT$2&gt;=$D$9*12+$E$9,AT$1*12+AT$2&lt;$D$9*12+$E$9+$F$9*12),ROUND($C$9/($F$9*12),0),0)</f>
        <v/>
      </c>
      <c r="AU38" s="4">
        <f>IF(AND(AU$1*12+AU$2&gt;=$D$9*12+$E$9,AU$1*12+AU$2&lt;$D$9*12+$E$9+$F$9*12),ROUND($C$9/($F$9*12),0),0)</f>
        <v/>
      </c>
      <c r="AV38" s="4">
        <f>IF(AND(AV$1*12+AV$2&gt;=$D$9*12+$E$9,AV$1*12+AV$2&lt;$D$9*12+$E$9+$F$9*12),ROUND($C$9/($F$9*12),0),0)</f>
        <v/>
      </c>
      <c r="AW38" s="4">
        <f>IF(AND(AW$1*12+AW$2&gt;=$D$9*12+$E$9,AW$1*12+AW$2&lt;$D$9*12+$E$9+$F$9*12),ROUND($C$9/($F$9*12),0),0)</f>
        <v/>
      </c>
      <c r="AX38" s="4">
        <f>IF(AND(AX$1*12+AX$2&gt;=$D$9*12+$E$9,AX$1*12+AX$2&lt;$D$9*12+$E$9+$F$9*12),ROUND($C$9/($F$9*12),0),0)</f>
        <v/>
      </c>
      <c r="AY38" s="4">
        <f>IF(AND(AY$1*12+AY$2&gt;=$D$9*12+$E$9,AY$1*12+AY$2&lt;$D$9*12+$E$9+$F$9*12),ROUND($C$9/($F$9*12),0),0)</f>
        <v/>
      </c>
      <c r="AZ38" s="4">
        <f>IF(AND(AZ$1*12+AZ$2&gt;=$D$9*12+$E$9,AZ$1*12+AZ$2&lt;$D$9*12+$E$9+$F$9*12),ROUND($C$9/($F$9*12),0),0)</f>
        <v/>
      </c>
      <c r="BA38" s="4">
        <f>IF(AND(BA$1*12+BA$2&gt;=$D$9*12+$E$9,BA$1*12+BA$2&lt;$D$9*12+$E$9+$F$9*12),ROUND($C$9/($F$9*12),0),0)</f>
        <v/>
      </c>
      <c r="BB38" s="4">
        <f>IF(AND(BB$1*12+BB$2&gt;=$D$9*12+$E$9,BB$1*12+BB$2&lt;$D$9*12+$E$9+$F$9*12),ROUND($C$9/($F$9*12),0),0)</f>
        <v/>
      </c>
    </row>
    <row r="39">
      <c r="A39" t="inlineStr">
        <is>
          <t>Home Office Pos 5 (Vertrieb) — AfA</t>
        </is>
      </c>
      <c r="B39" s="4">
        <f>IF(AND(B$1*12+B$2&gt;=$D$10*12+$E$10,B$1*12+B$2&lt;$D$10*12+$E$10+$F$10*12),ROUND($C$10/($F$10*12),0),0)</f>
        <v/>
      </c>
      <c r="C39" s="4">
        <f>IF(AND(C$1*12+C$2&gt;=$D$10*12+$E$10,C$1*12+C$2&lt;$D$10*12+$E$10+$F$10*12),ROUND($C$10/($F$10*12),0),0)</f>
        <v/>
      </c>
      <c r="D39" s="4">
        <f>IF(AND(D$1*12+D$2&gt;=$D$10*12+$E$10,D$1*12+D$2&lt;$D$10*12+$E$10+$F$10*12),ROUND($C$10/($F$10*12),0),0)</f>
        <v/>
      </c>
      <c r="E39" s="4">
        <f>IF(AND(E$1*12+E$2&gt;=$D$10*12+$E$10,E$1*12+E$2&lt;$D$10*12+$E$10+$F$10*12),ROUND($C$10/($F$10*12),0),0)</f>
        <v/>
      </c>
      <c r="F39" s="4">
        <f>IF(AND(F$1*12+F$2&gt;=$D$10*12+$E$10,F$1*12+F$2&lt;$D$10*12+$E$10+$F$10*12),ROUND($C$10/($F$10*12),0),0)</f>
        <v/>
      </c>
      <c r="G39" s="4">
        <f>IF(AND(G$1*12+G$2&gt;=$D$10*12+$E$10,G$1*12+G$2&lt;$D$10*12+$E$10+$F$10*12),ROUND($C$10/($F$10*12),0),0)</f>
        <v/>
      </c>
      <c r="H39" s="4">
        <f>IF(AND(H$1*12+H$2&gt;=$D$10*12+$E$10,H$1*12+H$2&lt;$D$10*12+$E$10+$F$10*12),ROUND($C$10/($F$10*12),0),0)</f>
        <v/>
      </c>
      <c r="I39" s="4">
        <f>IF(AND(I$1*12+I$2&gt;=$D$10*12+$E$10,I$1*12+I$2&lt;$D$10*12+$E$10+$F$10*12),ROUND($C$10/($F$10*12),0),0)</f>
        <v/>
      </c>
      <c r="J39" s="4">
        <f>IF(AND(J$1*12+J$2&gt;=$D$10*12+$E$10,J$1*12+J$2&lt;$D$10*12+$E$10+$F$10*12),ROUND($C$10/($F$10*12),0),0)</f>
        <v/>
      </c>
      <c r="K39" s="4">
        <f>IF(AND(K$1*12+K$2&gt;=$D$10*12+$E$10,K$1*12+K$2&lt;$D$10*12+$E$10+$F$10*12),ROUND($C$10/($F$10*12),0),0)</f>
        <v/>
      </c>
      <c r="L39" s="4">
        <f>IF(AND(L$1*12+L$2&gt;=$D$10*12+$E$10,L$1*12+L$2&lt;$D$10*12+$E$10+$F$10*12),ROUND($C$10/($F$10*12),0),0)</f>
        <v/>
      </c>
      <c r="M39" s="4">
        <f>IF(AND(M$1*12+M$2&gt;=$D$10*12+$E$10,M$1*12+M$2&lt;$D$10*12+$E$10+$F$10*12),ROUND($C$10/($F$10*12),0),0)</f>
        <v/>
      </c>
      <c r="N39" s="4">
        <f>IF(AND(N$1*12+N$2&gt;=$D$10*12+$E$10,N$1*12+N$2&lt;$D$10*12+$E$10+$F$10*12),ROUND($C$10/($F$10*12),0),0)</f>
        <v/>
      </c>
      <c r="O39" s="4">
        <f>IF(AND(O$1*12+O$2&gt;=$D$10*12+$E$10,O$1*12+O$2&lt;$D$10*12+$E$10+$F$10*12),ROUND($C$10/($F$10*12),0),0)</f>
        <v/>
      </c>
      <c r="P39" s="4">
        <f>IF(AND(P$1*12+P$2&gt;=$D$10*12+$E$10,P$1*12+P$2&lt;$D$10*12+$E$10+$F$10*12),ROUND($C$10/($F$10*12),0),0)</f>
        <v/>
      </c>
      <c r="Q39" s="4">
        <f>IF(AND(Q$1*12+Q$2&gt;=$D$10*12+$E$10,Q$1*12+Q$2&lt;$D$10*12+$E$10+$F$10*12),ROUND($C$10/($F$10*12),0),0)</f>
        <v/>
      </c>
      <c r="R39" s="4">
        <f>IF(AND(R$1*12+R$2&gt;=$D$10*12+$E$10,R$1*12+R$2&lt;$D$10*12+$E$10+$F$10*12),ROUND($C$10/($F$10*12),0),0)</f>
        <v/>
      </c>
      <c r="S39" s="4">
        <f>IF(AND(S$1*12+S$2&gt;=$D$10*12+$E$10,S$1*12+S$2&lt;$D$10*12+$E$10+$F$10*12),ROUND($C$10/($F$10*12),0),0)</f>
        <v/>
      </c>
      <c r="T39" s="4">
        <f>IF(AND(T$1*12+T$2&gt;=$D$10*12+$E$10,T$1*12+T$2&lt;$D$10*12+$E$10+$F$10*12),ROUND($C$10/($F$10*12),0),0)</f>
        <v/>
      </c>
      <c r="U39" s="4">
        <f>IF(AND(U$1*12+U$2&gt;=$D$10*12+$E$10,U$1*12+U$2&lt;$D$10*12+$E$10+$F$10*12),ROUND($C$10/($F$10*12),0),0)</f>
        <v/>
      </c>
      <c r="V39" s="4">
        <f>IF(AND(V$1*12+V$2&gt;=$D$10*12+$E$10,V$1*12+V$2&lt;$D$10*12+$E$10+$F$10*12),ROUND($C$10/($F$10*12),0),0)</f>
        <v/>
      </c>
      <c r="W39" s="4">
        <f>IF(AND(W$1*12+W$2&gt;=$D$10*12+$E$10,W$1*12+W$2&lt;$D$10*12+$E$10+$F$10*12),ROUND($C$10/($F$10*12),0),0)</f>
        <v/>
      </c>
      <c r="X39" s="4">
        <f>IF(AND(X$1*12+X$2&gt;=$D$10*12+$E$10,X$1*12+X$2&lt;$D$10*12+$E$10+$F$10*12),ROUND($C$10/($F$10*12),0),0)</f>
        <v/>
      </c>
      <c r="Y39" s="4">
        <f>IF(AND(Y$1*12+Y$2&gt;=$D$10*12+$E$10,Y$1*12+Y$2&lt;$D$10*12+$E$10+$F$10*12),ROUND($C$10/($F$10*12),0),0)</f>
        <v/>
      </c>
      <c r="Z39" s="4">
        <f>IF(AND(Z$1*12+Z$2&gt;=$D$10*12+$E$10,Z$1*12+Z$2&lt;$D$10*12+$E$10+$F$10*12),ROUND($C$10/($F$10*12),0),0)</f>
        <v/>
      </c>
      <c r="AA39" s="4">
        <f>IF(AND(AA$1*12+AA$2&gt;=$D$10*12+$E$10,AA$1*12+AA$2&lt;$D$10*12+$E$10+$F$10*12),ROUND($C$10/($F$10*12),0),0)</f>
        <v/>
      </c>
      <c r="AB39" s="4">
        <f>IF(AND(AB$1*12+AB$2&gt;=$D$10*12+$E$10,AB$1*12+AB$2&lt;$D$10*12+$E$10+$F$10*12),ROUND($C$10/($F$10*12),0),0)</f>
        <v/>
      </c>
      <c r="AC39" s="4">
        <f>IF(AND(AC$1*12+AC$2&gt;=$D$10*12+$E$10,AC$1*12+AC$2&lt;$D$10*12+$E$10+$F$10*12),ROUND($C$10/($F$10*12),0),0)</f>
        <v/>
      </c>
      <c r="AD39" s="4">
        <f>IF(AND(AD$1*12+AD$2&gt;=$D$10*12+$E$10,AD$1*12+AD$2&lt;$D$10*12+$E$10+$F$10*12),ROUND($C$10/($F$10*12),0),0)</f>
        <v/>
      </c>
      <c r="AE39" s="4">
        <f>IF(AND(AE$1*12+AE$2&gt;=$D$10*12+$E$10,AE$1*12+AE$2&lt;$D$10*12+$E$10+$F$10*12),ROUND($C$10/($F$10*12),0),0)</f>
        <v/>
      </c>
      <c r="AF39" s="4">
        <f>IF(AND(AF$1*12+AF$2&gt;=$D$10*12+$E$10,AF$1*12+AF$2&lt;$D$10*12+$E$10+$F$10*12),ROUND($C$10/($F$10*12),0),0)</f>
        <v/>
      </c>
      <c r="AG39" s="4">
        <f>IF(AND(AG$1*12+AG$2&gt;=$D$10*12+$E$10,AG$1*12+AG$2&lt;$D$10*12+$E$10+$F$10*12),ROUND($C$10/($F$10*12),0),0)</f>
        <v/>
      </c>
      <c r="AH39" s="4">
        <f>IF(AND(AH$1*12+AH$2&gt;=$D$10*12+$E$10,AH$1*12+AH$2&lt;$D$10*12+$E$10+$F$10*12),ROUND($C$10/($F$10*12),0),0)</f>
        <v/>
      </c>
      <c r="AI39" s="4">
        <f>IF(AND(AI$1*12+AI$2&gt;=$D$10*12+$E$10,AI$1*12+AI$2&lt;$D$10*12+$E$10+$F$10*12),ROUND($C$10/($F$10*12),0),0)</f>
        <v/>
      </c>
      <c r="AJ39" s="4">
        <f>IF(AND(AJ$1*12+AJ$2&gt;=$D$10*12+$E$10,AJ$1*12+AJ$2&lt;$D$10*12+$E$10+$F$10*12),ROUND($C$10/($F$10*12),0),0)</f>
        <v/>
      </c>
      <c r="AK39" s="4">
        <f>IF(AND(AK$1*12+AK$2&gt;=$D$10*12+$E$10,AK$1*12+AK$2&lt;$D$10*12+$E$10+$F$10*12),ROUND($C$10/($F$10*12),0),0)</f>
        <v/>
      </c>
      <c r="AL39" s="4">
        <f>IF(AND(AL$1*12+AL$2&gt;=$D$10*12+$E$10,AL$1*12+AL$2&lt;$D$10*12+$E$10+$F$10*12),ROUND($C$10/($F$10*12),0),0)</f>
        <v/>
      </c>
      <c r="AM39" s="4">
        <f>IF(AND(AM$1*12+AM$2&gt;=$D$10*12+$E$10,AM$1*12+AM$2&lt;$D$10*12+$E$10+$F$10*12),ROUND($C$10/($F$10*12),0),0)</f>
        <v/>
      </c>
      <c r="AN39" s="4">
        <f>IF(AND(AN$1*12+AN$2&gt;=$D$10*12+$E$10,AN$1*12+AN$2&lt;$D$10*12+$E$10+$F$10*12),ROUND($C$10/($F$10*12),0),0)</f>
        <v/>
      </c>
      <c r="AO39" s="4">
        <f>IF(AND(AO$1*12+AO$2&gt;=$D$10*12+$E$10,AO$1*12+AO$2&lt;$D$10*12+$E$10+$F$10*12),ROUND($C$10/($F$10*12),0),0)</f>
        <v/>
      </c>
      <c r="AP39" s="4">
        <f>IF(AND(AP$1*12+AP$2&gt;=$D$10*12+$E$10,AP$1*12+AP$2&lt;$D$10*12+$E$10+$F$10*12),ROUND($C$10/($F$10*12),0),0)</f>
        <v/>
      </c>
      <c r="AQ39" s="4">
        <f>IF(AND(AQ$1*12+AQ$2&gt;=$D$10*12+$E$10,AQ$1*12+AQ$2&lt;$D$10*12+$E$10+$F$10*12),ROUND($C$10/($F$10*12),0),0)</f>
        <v/>
      </c>
      <c r="AR39" s="4">
        <f>IF(AND(AR$1*12+AR$2&gt;=$D$10*12+$E$10,AR$1*12+AR$2&lt;$D$10*12+$E$10+$F$10*12),ROUND($C$10/($F$10*12),0),0)</f>
        <v/>
      </c>
      <c r="AS39" s="4">
        <f>IF(AND(AS$1*12+AS$2&gt;=$D$10*12+$E$10,AS$1*12+AS$2&lt;$D$10*12+$E$10+$F$10*12),ROUND($C$10/($F$10*12),0),0)</f>
        <v/>
      </c>
      <c r="AT39" s="4">
        <f>IF(AND(AT$1*12+AT$2&gt;=$D$10*12+$E$10,AT$1*12+AT$2&lt;$D$10*12+$E$10+$F$10*12),ROUND($C$10/($F$10*12),0),0)</f>
        <v/>
      </c>
      <c r="AU39" s="4">
        <f>IF(AND(AU$1*12+AU$2&gt;=$D$10*12+$E$10,AU$1*12+AU$2&lt;$D$10*12+$E$10+$F$10*12),ROUND($C$10/($F$10*12),0),0)</f>
        <v/>
      </c>
      <c r="AV39" s="4">
        <f>IF(AND(AV$1*12+AV$2&gt;=$D$10*12+$E$10,AV$1*12+AV$2&lt;$D$10*12+$E$10+$F$10*12),ROUND($C$10/($F$10*12),0),0)</f>
        <v/>
      </c>
      <c r="AW39" s="4">
        <f>IF(AND(AW$1*12+AW$2&gt;=$D$10*12+$E$10,AW$1*12+AW$2&lt;$D$10*12+$E$10+$F$10*12),ROUND($C$10/($F$10*12),0),0)</f>
        <v/>
      </c>
      <c r="AX39" s="4">
        <f>IF(AND(AX$1*12+AX$2&gt;=$D$10*12+$E$10,AX$1*12+AX$2&lt;$D$10*12+$E$10+$F$10*12),ROUND($C$10/($F$10*12),0),0)</f>
        <v/>
      </c>
      <c r="AY39" s="4">
        <f>IF(AND(AY$1*12+AY$2&gt;=$D$10*12+$E$10,AY$1*12+AY$2&lt;$D$10*12+$E$10+$F$10*12),ROUND($C$10/($F$10*12),0),0)</f>
        <v/>
      </c>
      <c r="AZ39" s="4">
        <f>IF(AND(AZ$1*12+AZ$2&gt;=$D$10*12+$E$10,AZ$1*12+AZ$2&lt;$D$10*12+$E$10+$F$10*12),ROUND($C$10/($F$10*12),0),0)</f>
        <v/>
      </c>
      <c r="BA39" s="4">
        <f>IF(AND(BA$1*12+BA$2&gt;=$D$10*12+$E$10,BA$1*12+BA$2&lt;$D$10*12+$E$10+$F$10*12),ROUND($C$10/($F$10*12),0),0)</f>
        <v/>
      </c>
      <c r="BB39" s="4">
        <f>IF(AND(BB$1*12+BB$2&gt;=$D$10*12+$E$10,BB$1*12+BB$2&lt;$D$10*12+$E$10+$F$10*12),ROUND($C$10/($F$10*12),0),0)</f>
        <v/>
      </c>
    </row>
    <row r="40">
      <c r="A40" t="inlineStr">
        <is>
          <t>Home Office Pos 6 (Backend) — AfA</t>
        </is>
      </c>
      <c r="B40" s="4">
        <f>IF(AND(B$1*12+B$2&gt;=$D$11*12+$E$11,B$1*12+B$2&lt;$D$11*12+$E$11+$F$11*12),ROUND($C$11/($F$11*12),0),0)</f>
        <v/>
      </c>
      <c r="C40" s="4">
        <f>IF(AND(C$1*12+C$2&gt;=$D$11*12+$E$11,C$1*12+C$2&lt;$D$11*12+$E$11+$F$11*12),ROUND($C$11/($F$11*12),0),0)</f>
        <v/>
      </c>
      <c r="D40" s="4">
        <f>IF(AND(D$1*12+D$2&gt;=$D$11*12+$E$11,D$1*12+D$2&lt;$D$11*12+$E$11+$F$11*12),ROUND($C$11/($F$11*12),0),0)</f>
        <v/>
      </c>
      <c r="E40" s="4">
        <f>IF(AND(E$1*12+E$2&gt;=$D$11*12+$E$11,E$1*12+E$2&lt;$D$11*12+$E$11+$F$11*12),ROUND($C$11/($F$11*12),0),0)</f>
        <v/>
      </c>
      <c r="F40" s="4">
        <f>IF(AND(F$1*12+F$2&gt;=$D$11*12+$E$11,F$1*12+F$2&lt;$D$11*12+$E$11+$F$11*12),ROUND($C$11/($F$11*12),0),0)</f>
        <v/>
      </c>
      <c r="G40" s="4">
        <f>IF(AND(G$1*12+G$2&gt;=$D$11*12+$E$11,G$1*12+G$2&lt;$D$11*12+$E$11+$F$11*12),ROUND($C$11/($F$11*12),0),0)</f>
        <v/>
      </c>
      <c r="H40" s="4">
        <f>IF(AND(H$1*12+H$2&gt;=$D$11*12+$E$11,H$1*12+H$2&lt;$D$11*12+$E$11+$F$11*12),ROUND($C$11/($F$11*12),0),0)</f>
        <v/>
      </c>
      <c r="I40" s="4">
        <f>IF(AND(I$1*12+I$2&gt;=$D$11*12+$E$11,I$1*12+I$2&lt;$D$11*12+$E$11+$F$11*12),ROUND($C$11/($F$11*12),0),0)</f>
        <v/>
      </c>
      <c r="J40" s="4">
        <f>IF(AND(J$1*12+J$2&gt;=$D$11*12+$E$11,J$1*12+J$2&lt;$D$11*12+$E$11+$F$11*12),ROUND($C$11/($F$11*12),0),0)</f>
        <v/>
      </c>
      <c r="K40" s="4">
        <f>IF(AND(K$1*12+K$2&gt;=$D$11*12+$E$11,K$1*12+K$2&lt;$D$11*12+$E$11+$F$11*12),ROUND($C$11/($F$11*12),0),0)</f>
        <v/>
      </c>
      <c r="L40" s="4">
        <f>IF(AND(L$1*12+L$2&gt;=$D$11*12+$E$11,L$1*12+L$2&lt;$D$11*12+$E$11+$F$11*12),ROUND($C$11/($F$11*12),0),0)</f>
        <v/>
      </c>
      <c r="M40" s="4">
        <f>IF(AND(M$1*12+M$2&gt;=$D$11*12+$E$11,M$1*12+M$2&lt;$D$11*12+$E$11+$F$11*12),ROUND($C$11/($F$11*12),0),0)</f>
        <v/>
      </c>
      <c r="N40" s="4">
        <f>IF(AND(N$1*12+N$2&gt;=$D$11*12+$E$11,N$1*12+N$2&lt;$D$11*12+$E$11+$F$11*12),ROUND($C$11/($F$11*12),0),0)</f>
        <v/>
      </c>
      <c r="O40" s="4">
        <f>IF(AND(O$1*12+O$2&gt;=$D$11*12+$E$11,O$1*12+O$2&lt;$D$11*12+$E$11+$F$11*12),ROUND($C$11/($F$11*12),0),0)</f>
        <v/>
      </c>
      <c r="P40" s="4">
        <f>IF(AND(P$1*12+P$2&gt;=$D$11*12+$E$11,P$1*12+P$2&lt;$D$11*12+$E$11+$F$11*12),ROUND($C$11/($F$11*12),0),0)</f>
        <v/>
      </c>
      <c r="Q40" s="4">
        <f>IF(AND(Q$1*12+Q$2&gt;=$D$11*12+$E$11,Q$1*12+Q$2&lt;$D$11*12+$E$11+$F$11*12),ROUND($C$11/($F$11*12),0),0)</f>
        <v/>
      </c>
      <c r="R40" s="4">
        <f>IF(AND(R$1*12+R$2&gt;=$D$11*12+$E$11,R$1*12+R$2&lt;$D$11*12+$E$11+$F$11*12),ROUND($C$11/($F$11*12),0),0)</f>
        <v/>
      </c>
      <c r="S40" s="4">
        <f>IF(AND(S$1*12+S$2&gt;=$D$11*12+$E$11,S$1*12+S$2&lt;$D$11*12+$E$11+$F$11*12),ROUND($C$11/($F$11*12),0),0)</f>
        <v/>
      </c>
      <c r="T40" s="4">
        <f>IF(AND(T$1*12+T$2&gt;=$D$11*12+$E$11,T$1*12+T$2&lt;$D$11*12+$E$11+$F$11*12),ROUND($C$11/($F$11*12),0),0)</f>
        <v/>
      </c>
      <c r="U40" s="4">
        <f>IF(AND(U$1*12+U$2&gt;=$D$11*12+$E$11,U$1*12+U$2&lt;$D$11*12+$E$11+$F$11*12),ROUND($C$11/($F$11*12),0),0)</f>
        <v/>
      </c>
      <c r="V40" s="4">
        <f>IF(AND(V$1*12+V$2&gt;=$D$11*12+$E$11,V$1*12+V$2&lt;$D$11*12+$E$11+$F$11*12),ROUND($C$11/($F$11*12),0),0)</f>
        <v/>
      </c>
      <c r="W40" s="4">
        <f>IF(AND(W$1*12+W$2&gt;=$D$11*12+$E$11,W$1*12+W$2&lt;$D$11*12+$E$11+$F$11*12),ROUND($C$11/($F$11*12),0),0)</f>
        <v/>
      </c>
      <c r="X40" s="4">
        <f>IF(AND(X$1*12+X$2&gt;=$D$11*12+$E$11,X$1*12+X$2&lt;$D$11*12+$E$11+$F$11*12),ROUND($C$11/($F$11*12),0),0)</f>
        <v/>
      </c>
      <c r="Y40" s="4">
        <f>IF(AND(Y$1*12+Y$2&gt;=$D$11*12+$E$11,Y$1*12+Y$2&lt;$D$11*12+$E$11+$F$11*12),ROUND($C$11/($F$11*12),0),0)</f>
        <v/>
      </c>
      <c r="Z40" s="4">
        <f>IF(AND(Z$1*12+Z$2&gt;=$D$11*12+$E$11,Z$1*12+Z$2&lt;$D$11*12+$E$11+$F$11*12),ROUND($C$11/($F$11*12),0),0)</f>
        <v/>
      </c>
      <c r="AA40" s="4">
        <f>IF(AND(AA$1*12+AA$2&gt;=$D$11*12+$E$11,AA$1*12+AA$2&lt;$D$11*12+$E$11+$F$11*12),ROUND($C$11/($F$11*12),0),0)</f>
        <v/>
      </c>
      <c r="AB40" s="4">
        <f>IF(AND(AB$1*12+AB$2&gt;=$D$11*12+$E$11,AB$1*12+AB$2&lt;$D$11*12+$E$11+$F$11*12),ROUND($C$11/($F$11*12),0),0)</f>
        <v/>
      </c>
      <c r="AC40" s="4">
        <f>IF(AND(AC$1*12+AC$2&gt;=$D$11*12+$E$11,AC$1*12+AC$2&lt;$D$11*12+$E$11+$F$11*12),ROUND($C$11/($F$11*12),0),0)</f>
        <v/>
      </c>
      <c r="AD40" s="4">
        <f>IF(AND(AD$1*12+AD$2&gt;=$D$11*12+$E$11,AD$1*12+AD$2&lt;$D$11*12+$E$11+$F$11*12),ROUND($C$11/($F$11*12),0),0)</f>
        <v/>
      </c>
      <c r="AE40" s="4">
        <f>IF(AND(AE$1*12+AE$2&gt;=$D$11*12+$E$11,AE$1*12+AE$2&lt;$D$11*12+$E$11+$F$11*12),ROUND($C$11/($F$11*12),0),0)</f>
        <v/>
      </c>
      <c r="AF40" s="4">
        <f>IF(AND(AF$1*12+AF$2&gt;=$D$11*12+$E$11,AF$1*12+AF$2&lt;$D$11*12+$E$11+$F$11*12),ROUND($C$11/($F$11*12),0),0)</f>
        <v/>
      </c>
      <c r="AG40" s="4">
        <f>IF(AND(AG$1*12+AG$2&gt;=$D$11*12+$E$11,AG$1*12+AG$2&lt;$D$11*12+$E$11+$F$11*12),ROUND($C$11/($F$11*12),0),0)</f>
        <v/>
      </c>
      <c r="AH40" s="4">
        <f>IF(AND(AH$1*12+AH$2&gt;=$D$11*12+$E$11,AH$1*12+AH$2&lt;$D$11*12+$E$11+$F$11*12),ROUND($C$11/($F$11*12),0),0)</f>
        <v/>
      </c>
      <c r="AI40" s="4">
        <f>IF(AND(AI$1*12+AI$2&gt;=$D$11*12+$E$11,AI$1*12+AI$2&lt;$D$11*12+$E$11+$F$11*12),ROUND($C$11/($F$11*12),0),0)</f>
        <v/>
      </c>
      <c r="AJ40" s="4">
        <f>IF(AND(AJ$1*12+AJ$2&gt;=$D$11*12+$E$11,AJ$1*12+AJ$2&lt;$D$11*12+$E$11+$F$11*12),ROUND($C$11/($F$11*12),0),0)</f>
        <v/>
      </c>
      <c r="AK40" s="4">
        <f>IF(AND(AK$1*12+AK$2&gt;=$D$11*12+$E$11,AK$1*12+AK$2&lt;$D$11*12+$E$11+$F$11*12),ROUND($C$11/($F$11*12),0),0)</f>
        <v/>
      </c>
      <c r="AL40" s="4">
        <f>IF(AND(AL$1*12+AL$2&gt;=$D$11*12+$E$11,AL$1*12+AL$2&lt;$D$11*12+$E$11+$F$11*12),ROUND($C$11/($F$11*12),0),0)</f>
        <v/>
      </c>
      <c r="AM40" s="4">
        <f>IF(AND(AM$1*12+AM$2&gt;=$D$11*12+$E$11,AM$1*12+AM$2&lt;$D$11*12+$E$11+$F$11*12),ROUND($C$11/($F$11*12),0),0)</f>
        <v/>
      </c>
      <c r="AN40" s="4">
        <f>IF(AND(AN$1*12+AN$2&gt;=$D$11*12+$E$11,AN$1*12+AN$2&lt;$D$11*12+$E$11+$F$11*12),ROUND($C$11/($F$11*12),0),0)</f>
        <v/>
      </c>
      <c r="AO40" s="4">
        <f>IF(AND(AO$1*12+AO$2&gt;=$D$11*12+$E$11,AO$1*12+AO$2&lt;$D$11*12+$E$11+$F$11*12),ROUND($C$11/($F$11*12),0),0)</f>
        <v/>
      </c>
      <c r="AP40" s="4">
        <f>IF(AND(AP$1*12+AP$2&gt;=$D$11*12+$E$11,AP$1*12+AP$2&lt;$D$11*12+$E$11+$F$11*12),ROUND($C$11/($F$11*12),0),0)</f>
        <v/>
      </c>
      <c r="AQ40" s="4">
        <f>IF(AND(AQ$1*12+AQ$2&gt;=$D$11*12+$E$11,AQ$1*12+AQ$2&lt;$D$11*12+$E$11+$F$11*12),ROUND($C$11/($F$11*12),0),0)</f>
        <v/>
      </c>
      <c r="AR40" s="4">
        <f>IF(AND(AR$1*12+AR$2&gt;=$D$11*12+$E$11,AR$1*12+AR$2&lt;$D$11*12+$E$11+$F$11*12),ROUND($C$11/($F$11*12),0),0)</f>
        <v/>
      </c>
      <c r="AS40" s="4">
        <f>IF(AND(AS$1*12+AS$2&gt;=$D$11*12+$E$11,AS$1*12+AS$2&lt;$D$11*12+$E$11+$F$11*12),ROUND($C$11/($F$11*12),0),0)</f>
        <v/>
      </c>
      <c r="AT40" s="4">
        <f>IF(AND(AT$1*12+AT$2&gt;=$D$11*12+$E$11,AT$1*12+AT$2&lt;$D$11*12+$E$11+$F$11*12),ROUND($C$11/($F$11*12),0),0)</f>
        <v/>
      </c>
      <c r="AU40" s="4">
        <f>IF(AND(AU$1*12+AU$2&gt;=$D$11*12+$E$11,AU$1*12+AU$2&lt;$D$11*12+$E$11+$F$11*12),ROUND($C$11/($F$11*12),0),0)</f>
        <v/>
      </c>
      <c r="AV40" s="4">
        <f>IF(AND(AV$1*12+AV$2&gt;=$D$11*12+$E$11,AV$1*12+AV$2&lt;$D$11*12+$E$11+$F$11*12),ROUND($C$11/($F$11*12),0),0)</f>
        <v/>
      </c>
      <c r="AW40" s="4">
        <f>IF(AND(AW$1*12+AW$2&gt;=$D$11*12+$E$11,AW$1*12+AW$2&lt;$D$11*12+$E$11+$F$11*12),ROUND($C$11/($F$11*12),0),0)</f>
        <v/>
      </c>
      <c r="AX40" s="4">
        <f>IF(AND(AX$1*12+AX$2&gt;=$D$11*12+$E$11,AX$1*12+AX$2&lt;$D$11*12+$E$11+$F$11*12),ROUND($C$11/($F$11*12),0),0)</f>
        <v/>
      </c>
      <c r="AY40" s="4">
        <f>IF(AND(AY$1*12+AY$2&gt;=$D$11*12+$E$11,AY$1*12+AY$2&lt;$D$11*12+$E$11+$F$11*12),ROUND($C$11/($F$11*12),0),0)</f>
        <v/>
      </c>
      <c r="AZ40" s="4">
        <f>IF(AND(AZ$1*12+AZ$2&gt;=$D$11*12+$E$11,AZ$1*12+AZ$2&lt;$D$11*12+$E$11+$F$11*12),ROUND($C$11/($F$11*12),0),0)</f>
        <v/>
      </c>
      <c r="BA40" s="4">
        <f>IF(AND(BA$1*12+BA$2&gt;=$D$11*12+$E$11,BA$1*12+BA$2&lt;$D$11*12+$E$11+$F$11*12),ROUND($C$11/($F$11*12),0),0)</f>
        <v/>
      </c>
      <c r="BB40" s="4">
        <f>IF(AND(BB$1*12+BB$2&gt;=$D$11*12+$E$11,BB$1*12+BB$2&lt;$D$11*12+$E$11+$F$11*12),ROUND($C$11/($F$11*12),0),0)</f>
        <v/>
      </c>
    </row>
    <row r="41">
      <c r="A41" t="inlineStr">
        <is>
          <t>Home Office Pos 7 (Support) — AfA</t>
        </is>
      </c>
      <c r="B41" s="4">
        <f>IF(AND(B$1*12+B$2&gt;=$D$12*12+$E$12,B$1*12+B$2&lt;$D$12*12+$E$12+$F$12*12),ROUND($C$12/($F$12*12),0),0)</f>
        <v/>
      </c>
      <c r="C41" s="4">
        <f>IF(AND(C$1*12+C$2&gt;=$D$12*12+$E$12,C$1*12+C$2&lt;$D$12*12+$E$12+$F$12*12),ROUND($C$12/($F$12*12),0),0)</f>
        <v/>
      </c>
      <c r="D41" s="4">
        <f>IF(AND(D$1*12+D$2&gt;=$D$12*12+$E$12,D$1*12+D$2&lt;$D$12*12+$E$12+$F$12*12),ROUND($C$12/($F$12*12),0),0)</f>
        <v/>
      </c>
      <c r="E41" s="4">
        <f>IF(AND(E$1*12+E$2&gt;=$D$12*12+$E$12,E$1*12+E$2&lt;$D$12*12+$E$12+$F$12*12),ROUND($C$12/($F$12*12),0),0)</f>
        <v/>
      </c>
      <c r="F41" s="4">
        <f>IF(AND(F$1*12+F$2&gt;=$D$12*12+$E$12,F$1*12+F$2&lt;$D$12*12+$E$12+$F$12*12),ROUND($C$12/($F$12*12),0),0)</f>
        <v/>
      </c>
      <c r="G41" s="4">
        <f>IF(AND(G$1*12+G$2&gt;=$D$12*12+$E$12,G$1*12+G$2&lt;$D$12*12+$E$12+$F$12*12),ROUND($C$12/($F$12*12),0),0)</f>
        <v/>
      </c>
      <c r="H41" s="4">
        <f>IF(AND(H$1*12+H$2&gt;=$D$12*12+$E$12,H$1*12+H$2&lt;$D$12*12+$E$12+$F$12*12),ROUND($C$12/($F$12*12),0),0)</f>
        <v/>
      </c>
      <c r="I41" s="4">
        <f>IF(AND(I$1*12+I$2&gt;=$D$12*12+$E$12,I$1*12+I$2&lt;$D$12*12+$E$12+$F$12*12),ROUND($C$12/($F$12*12),0),0)</f>
        <v/>
      </c>
      <c r="J41" s="4">
        <f>IF(AND(J$1*12+J$2&gt;=$D$12*12+$E$12,J$1*12+J$2&lt;$D$12*12+$E$12+$F$12*12),ROUND($C$12/($F$12*12),0),0)</f>
        <v/>
      </c>
      <c r="K41" s="4">
        <f>IF(AND(K$1*12+K$2&gt;=$D$12*12+$E$12,K$1*12+K$2&lt;$D$12*12+$E$12+$F$12*12),ROUND($C$12/($F$12*12),0),0)</f>
        <v/>
      </c>
      <c r="L41" s="4">
        <f>IF(AND(L$1*12+L$2&gt;=$D$12*12+$E$12,L$1*12+L$2&lt;$D$12*12+$E$12+$F$12*12),ROUND($C$12/($F$12*12),0),0)</f>
        <v/>
      </c>
      <c r="M41" s="4">
        <f>IF(AND(M$1*12+M$2&gt;=$D$12*12+$E$12,M$1*12+M$2&lt;$D$12*12+$E$12+$F$12*12),ROUND($C$12/($F$12*12),0),0)</f>
        <v/>
      </c>
      <c r="N41" s="4">
        <f>IF(AND(N$1*12+N$2&gt;=$D$12*12+$E$12,N$1*12+N$2&lt;$D$12*12+$E$12+$F$12*12),ROUND($C$12/($F$12*12),0),0)</f>
        <v/>
      </c>
      <c r="O41" s="4">
        <f>IF(AND(O$1*12+O$2&gt;=$D$12*12+$E$12,O$1*12+O$2&lt;$D$12*12+$E$12+$F$12*12),ROUND($C$12/($F$12*12),0),0)</f>
        <v/>
      </c>
      <c r="P41" s="4">
        <f>IF(AND(P$1*12+P$2&gt;=$D$12*12+$E$12,P$1*12+P$2&lt;$D$12*12+$E$12+$F$12*12),ROUND($C$12/($F$12*12),0),0)</f>
        <v/>
      </c>
      <c r="Q41" s="4">
        <f>IF(AND(Q$1*12+Q$2&gt;=$D$12*12+$E$12,Q$1*12+Q$2&lt;$D$12*12+$E$12+$F$12*12),ROUND($C$12/($F$12*12),0),0)</f>
        <v/>
      </c>
      <c r="R41" s="4">
        <f>IF(AND(R$1*12+R$2&gt;=$D$12*12+$E$12,R$1*12+R$2&lt;$D$12*12+$E$12+$F$12*12),ROUND($C$12/($F$12*12),0),0)</f>
        <v/>
      </c>
      <c r="S41" s="4">
        <f>IF(AND(S$1*12+S$2&gt;=$D$12*12+$E$12,S$1*12+S$2&lt;$D$12*12+$E$12+$F$12*12),ROUND($C$12/($F$12*12),0),0)</f>
        <v/>
      </c>
      <c r="T41" s="4">
        <f>IF(AND(T$1*12+T$2&gt;=$D$12*12+$E$12,T$1*12+T$2&lt;$D$12*12+$E$12+$F$12*12),ROUND($C$12/($F$12*12),0),0)</f>
        <v/>
      </c>
      <c r="U41" s="4">
        <f>IF(AND(U$1*12+U$2&gt;=$D$12*12+$E$12,U$1*12+U$2&lt;$D$12*12+$E$12+$F$12*12),ROUND($C$12/($F$12*12),0),0)</f>
        <v/>
      </c>
      <c r="V41" s="4">
        <f>IF(AND(V$1*12+V$2&gt;=$D$12*12+$E$12,V$1*12+V$2&lt;$D$12*12+$E$12+$F$12*12),ROUND($C$12/($F$12*12),0),0)</f>
        <v/>
      </c>
      <c r="W41" s="4">
        <f>IF(AND(W$1*12+W$2&gt;=$D$12*12+$E$12,W$1*12+W$2&lt;$D$12*12+$E$12+$F$12*12),ROUND($C$12/($F$12*12),0),0)</f>
        <v/>
      </c>
      <c r="X41" s="4">
        <f>IF(AND(X$1*12+X$2&gt;=$D$12*12+$E$12,X$1*12+X$2&lt;$D$12*12+$E$12+$F$12*12),ROUND($C$12/($F$12*12),0),0)</f>
        <v/>
      </c>
      <c r="Y41" s="4">
        <f>IF(AND(Y$1*12+Y$2&gt;=$D$12*12+$E$12,Y$1*12+Y$2&lt;$D$12*12+$E$12+$F$12*12),ROUND($C$12/($F$12*12),0),0)</f>
        <v/>
      </c>
      <c r="Z41" s="4">
        <f>IF(AND(Z$1*12+Z$2&gt;=$D$12*12+$E$12,Z$1*12+Z$2&lt;$D$12*12+$E$12+$F$12*12),ROUND($C$12/($F$12*12),0),0)</f>
        <v/>
      </c>
      <c r="AA41" s="4">
        <f>IF(AND(AA$1*12+AA$2&gt;=$D$12*12+$E$12,AA$1*12+AA$2&lt;$D$12*12+$E$12+$F$12*12),ROUND($C$12/($F$12*12),0),0)</f>
        <v/>
      </c>
      <c r="AB41" s="4">
        <f>IF(AND(AB$1*12+AB$2&gt;=$D$12*12+$E$12,AB$1*12+AB$2&lt;$D$12*12+$E$12+$F$12*12),ROUND($C$12/($F$12*12),0),0)</f>
        <v/>
      </c>
      <c r="AC41" s="4">
        <f>IF(AND(AC$1*12+AC$2&gt;=$D$12*12+$E$12,AC$1*12+AC$2&lt;$D$12*12+$E$12+$F$12*12),ROUND($C$12/($F$12*12),0),0)</f>
        <v/>
      </c>
      <c r="AD41" s="4">
        <f>IF(AND(AD$1*12+AD$2&gt;=$D$12*12+$E$12,AD$1*12+AD$2&lt;$D$12*12+$E$12+$F$12*12),ROUND($C$12/($F$12*12),0),0)</f>
        <v/>
      </c>
      <c r="AE41" s="4">
        <f>IF(AND(AE$1*12+AE$2&gt;=$D$12*12+$E$12,AE$1*12+AE$2&lt;$D$12*12+$E$12+$F$12*12),ROUND($C$12/($F$12*12),0),0)</f>
        <v/>
      </c>
      <c r="AF41" s="4">
        <f>IF(AND(AF$1*12+AF$2&gt;=$D$12*12+$E$12,AF$1*12+AF$2&lt;$D$12*12+$E$12+$F$12*12),ROUND($C$12/($F$12*12),0),0)</f>
        <v/>
      </c>
      <c r="AG41" s="4">
        <f>IF(AND(AG$1*12+AG$2&gt;=$D$12*12+$E$12,AG$1*12+AG$2&lt;$D$12*12+$E$12+$F$12*12),ROUND($C$12/($F$12*12),0),0)</f>
        <v/>
      </c>
      <c r="AH41" s="4">
        <f>IF(AND(AH$1*12+AH$2&gt;=$D$12*12+$E$12,AH$1*12+AH$2&lt;$D$12*12+$E$12+$F$12*12),ROUND($C$12/($F$12*12),0),0)</f>
        <v/>
      </c>
      <c r="AI41" s="4">
        <f>IF(AND(AI$1*12+AI$2&gt;=$D$12*12+$E$12,AI$1*12+AI$2&lt;$D$12*12+$E$12+$F$12*12),ROUND($C$12/($F$12*12),0),0)</f>
        <v/>
      </c>
      <c r="AJ41" s="4">
        <f>IF(AND(AJ$1*12+AJ$2&gt;=$D$12*12+$E$12,AJ$1*12+AJ$2&lt;$D$12*12+$E$12+$F$12*12),ROUND($C$12/($F$12*12),0),0)</f>
        <v/>
      </c>
      <c r="AK41" s="4">
        <f>IF(AND(AK$1*12+AK$2&gt;=$D$12*12+$E$12,AK$1*12+AK$2&lt;$D$12*12+$E$12+$F$12*12),ROUND($C$12/($F$12*12),0),0)</f>
        <v/>
      </c>
      <c r="AL41" s="4">
        <f>IF(AND(AL$1*12+AL$2&gt;=$D$12*12+$E$12,AL$1*12+AL$2&lt;$D$12*12+$E$12+$F$12*12),ROUND($C$12/($F$12*12),0),0)</f>
        <v/>
      </c>
      <c r="AM41" s="4">
        <f>IF(AND(AM$1*12+AM$2&gt;=$D$12*12+$E$12,AM$1*12+AM$2&lt;$D$12*12+$E$12+$F$12*12),ROUND($C$12/($F$12*12),0),0)</f>
        <v/>
      </c>
      <c r="AN41" s="4">
        <f>IF(AND(AN$1*12+AN$2&gt;=$D$12*12+$E$12,AN$1*12+AN$2&lt;$D$12*12+$E$12+$F$12*12),ROUND($C$12/($F$12*12),0),0)</f>
        <v/>
      </c>
      <c r="AO41" s="4">
        <f>IF(AND(AO$1*12+AO$2&gt;=$D$12*12+$E$12,AO$1*12+AO$2&lt;$D$12*12+$E$12+$F$12*12),ROUND($C$12/($F$12*12),0),0)</f>
        <v/>
      </c>
      <c r="AP41" s="4">
        <f>IF(AND(AP$1*12+AP$2&gt;=$D$12*12+$E$12,AP$1*12+AP$2&lt;$D$12*12+$E$12+$F$12*12),ROUND($C$12/($F$12*12),0),0)</f>
        <v/>
      </c>
      <c r="AQ41" s="4">
        <f>IF(AND(AQ$1*12+AQ$2&gt;=$D$12*12+$E$12,AQ$1*12+AQ$2&lt;$D$12*12+$E$12+$F$12*12),ROUND($C$12/($F$12*12),0),0)</f>
        <v/>
      </c>
      <c r="AR41" s="4">
        <f>IF(AND(AR$1*12+AR$2&gt;=$D$12*12+$E$12,AR$1*12+AR$2&lt;$D$12*12+$E$12+$F$12*12),ROUND($C$12/($F$12*12),0),0)</f>
        <v/>
      </c>
      <c r="AS41" s="4">
        <f>IF(AND(AS$1*12+AS$2&gt;=$D$12*12+$E$12,AS$1*12+AS$2&lt;$D$12*12+$E$12+$F$12*12),ROUND($C$12/($F$12*12),0),0)</f>
        <v/>
      </c>
      <c r="AT41" s="4">
        <f>IF(AND(AT$1*12+AT$2&gt;=$D$12*12+$E$12,AT$1*12+AT$2&lt;$D$12*12+$E$12+$F$12*12),ROUND($C$12/($F$12*12),0),0)</f>
        <v/>
      </c>
      <c r="AU41" s="4">
        <f>IF(AND(AU$1*12+AU$2&gt;=$D$12*12+$E$12,AU$1*12+AU$2&lt;$D$12*12+$E$12+$F$12*12),ROUND($C$12/($F$12*12),0),0)</f>
        <v/>
      </c>
      <c r="AV41" s="4">
        <f>IF(AND(AV$1*12+AV$2&gt;=$D$12*12+$E$12,AV$1*12+AV$2&lt;$D$12*12+$E$12+$F$12*12),ROUND($C$12/($F$12*12),0),0)</f>
        <v/>
      </c>
      <c r="AW41" s="4">
        <f>IF(AND(AW$1*12+AW$2&gt;=$D$12*12+$E$12,AW$1*12+AW$2&lt;$D$12*12+$E$12+$F$12*12),ROUND($C$12/($F$12*12),0),0)</f>
        <v/>
      </c>
      <c r="AX41" s="4">
        <f>IF(AND(AX$1*12+AX$2&gt;=$D$12*12+$E$12,AX$1*12+AX$2&lt;$D$12*12+$E$12+$F$12*12),ROUND($C$12/($F$12*12),0),0)</f>
        <v/>
      </c>
      <c r="AY41" s="4">
        <f>IF(AND(AY$1*12+AY$2&gt;=$D$12*12+$E$12,AY$1*12+AY$2&lt;$D$12*12+$E$12+$F$12*12),ROUND($C$12/($F$12*12),0),0)</f>
        <v/>
      </c>
      <c r="AZ41" s="4">
        <f>IF(AND(AZ$1*12+AZ$2&gt;=$D$12*12+$E$12,AZ$1*12+AZ$2&lt;$D$12*12+$E$12+$F$12*12),ROUND($C$12/($F$12*12),0),0)</f>
        <v/>
      </c>
      <c r="BA41" s="4">
        <f>IF(AND(BA$1*12+BA$2&gt;=$D$12*12+$E$12,BA$1*12+BA$2&lt;$D$12*12+$E$12+$F$12*12),ROUND($C$12/($F$12*12),0),0)</f>
        <v/>
      </c>
      <c r="BB41" s="4">
        <f>IF(AND(BB$1*12+BB$2&gt;=$D$12*12+$E$12,BB$1*12+BB$2&lt;$D$12*12+$E$12+$F$12*12),ROUND($C$12/($F$12*12),0),0)</f>
        <v/>
      </c>
    </row>
    <row r="42">
      <c r="A42" t="inlineStr">
        <is>
          <t>Home Office Pos 8 (Marketing) — AfA</t>
        </is>
      </c>
      <c r="B42" s="4">
        <f>IF(AND(B$1*12+B$2&gt;=$D$13*12+$E$13,B$1*12+B$2&lt;$D$13*12+$E$13+$F$13*12),ROUND($C$13/($F$13*12),0),0)</f>
        <v/>
      </c>
      <c r="C42" s="4">
        <f>IF(AND(C$1*12+C$2&gt;=$D$13*12+$E$13,C$1*12+C$2&lt;$D$13*12+$E$13+$F$13*12),ROUND($C$13/($F$13*12),0),0)</f>
        <v/>
      </c>
      <c r="D42" s="4">
        <f>IF(AND(D$1*12+D$2&gt;=$D$13*12+$E$13,D$1*12+D$2&lt;$D$13*12+$E$13+$F$13*12),ROUND($C$13/($F$13*12),0),0)</f>
        <v/>
      </c>
      <c r="E42" s="4">
        <f>IF(AND(E$1*12+E$2&gt;=$D$13*12+$E$13,E$1*12+E$2&lt;$D$13*12+$E$13+$F$13*12),ROUND($C$13/($F$13*12),0),0)</f>
        <v/>
      </c>
      <c r="F42" s="4">
        <f>IF(AND(F$1*12+F$2&gt;=$D$13*12+$E$13,F$1*12+F$2&lt;$D$13*12+$E$13+$F$13*12),ROUND($C$13/($F$13*12),0),0)</f>
        <v/>
      </c>
      <c r="G42" s="4">
        <f>IF(AND(G$1*12+G$2&gt;=$D$13*12+$E$13,G$1*12+G$2&lt;$D$13*12+$E$13+$F$13*12),ROUND($C$13/($F$13*12),0),0)</f>
        <v/>
      </c>
      <c r="H42" s="4">
        <f>IF(AND(H$1*12+H$2&gt;=$D$13*12+$E$13,H$1*12+H$2&lt;$D$13*12+$E$13+$F$13*12),ROUND($C$13/($F$13*12),0),0)</f>
        <v/>
      </c>
      <c r="I42" s="4">
        <f>IF(AND(I$1*12+I$2&gt;=$D$13*12+$E$13,I$1*12+I$2&lt;$D$13*12+$E$13+$F$13*12),ROUND($C$13/($F$13*12),0),0)</f>
        <v/>
      </c>
      <c r="J42" s="4">
        <f>IF(AND(J$1*12+J$2&gt;=$D$13*12+$E$13,J$1*12+J$2&lt;$D$13*12+$E$13+$F$13*12),ROUND($C$13/($F$13*12),0),0)</f>
        <v/>
      </c>
      <c r="K42" s="4">
        <f>IF(AND(K$1*12+K$2&gt;=$D$13*12+$E$13,K$1*12+K$2&lt;$D$13*12+$E$13+$F$13*12),ROUND($C$13/($F$13*12),0),0)</f>
        <v/>
      </c>
      <c r="L42" s="4">
        <f>IF(AND(L$1*12+L$2&gt;=$D$13*12+$E$13,L$1*12+L$2&lt;$D$13*12+$E$13+$F$13*12),ROUND($C$13/($F$13*12),0),0)</f>
        <v/>
      </c>
      <c r="M42" s="4">
        <f>IF(AND(M$1*12+M$2&gt;=$D$13*12+$E$13,M$1*12+M$2&lt;$D$13*12+$E$13+$F$13*12),ROUND($C$13/($F$13*12),0),0)</f>
        <v/>
      </c>
      <c r="N42" s="4">
        <f>IF(AND(N$1*12+N$2&gt;=$D$13*12+$E$13,N$1*12+N$2&lt;$D$13*12+$E$13+$F$13*12),ROUND($C$13/($F$13*12),0),0)</f>
        <v/>
      </c>
      <c r="O42" s="4">
        <f>IF(AND(O$1*12+O$2&gt;=$D$13*12+$E$13,O$1*12+O$2&lt;$D$13*12+$E$13+$F$13*12),ROUND($C$13/($F$13*12),0),0)</f>
        <v/>
      </c>
      <c r="P42" s="4">
        <f>IF(AND(P$1*12+P$2&gt;=$D$13*12+$E$13,P$1*12+P$2&lt;$D$13*12+$E$13+$F$13*12),ROUND($C$13/($F$13*12),0),0)</f>
        <v/>
      </c>
      <c r="Q42" s="4">
        <f>IF(AND(Q$1*12+Q$2&gt;=$D$13*12+$E$13,Q$1*12+Q$2&lt;$D$13*12+$E$13+$F$13*12),ROUND($C$13/($F$13*12),0),0)</f>
        <v/>
      </c>
      <c r="R42" s="4">
        <f>IF(AND(R$1*12+R$2&gt;=$D$13*12+$E$13,R$1*12+R$2&lt;$D$13*12+$E$13+$F$13*12),ROUND($C$13/($F$13*12),0),0)</f>
        <v/>
      </c>
      <c r="S42" s="4">
        <f>IF(AND(S$1*12+S$2&gt;=$D$13*12+$E$13,S$1*12+S$2&lt;$D$13*12+$E$13+$F$13*12),ROUND($C$13/($F$13*12),0),0)</f>
        <v/>
      </c>
      <c r="T42" s="4">
        <f>IF(AND(T$1*12+T$2&gt;=$D$13*12+$E$13,T$1*12+T$2&lt;$D$13*12+$E$13+$F$13*12),ROUND($C$13/($F$13*12),0),0)</f>
        <v/>
      </c>
      <c r="U42" s="4">
        <f>IF(AND(U$1*12+U$2&gt;=$D$13*12+$E$13,U$1*12+U$2&lt;$D$13*12+$E$13+$F$13*12),ROUND($C$13/($F$13*12),0),0)</f>
        <v/>
      </c>
      <c r="V42" s="4">
        <f>IF(AND(V$1*12+V$2&gt;=$D$13*12+$E$13,V$1*12+V$2&lt;$D$13*12+$E$13+$F$13*12),ROUND($C$13/($F$13*12),0),0)</f>
        <v/>
      </c>
      <c r="W42" s="4">
        <f>IF(AND(W$1*12+W$2&gt;=$D$13*12+$E$13,W$1*12+W$2&lt;$D$13*12+$E$13+$F$13*12),ROUND($C$13/($F$13*12),0),0)</f>
        <v/>
      </c>
      <c r="X42" s="4">
        <f>IF(AND(X$1*12+X$2&gt;=$D$13*12+$E$13,X$1*12+X$2&lt;$D$13*12+$E$13+$F$13*12),ROUND($C$13/($F$13*12),0),0)</f>
        <v/>
      </c>
      <c r="Y42" s="4">
        <f>IF(AND(Y$1*12+Y$2&gt;=$D$13*12+$E$13,Y$1*12+Y$2&lt;$D$13*12+$E$13+$F$13*12),ROUND($C$13/($F$13*12),0),0)</f>
        <v/>
      </c>
      <c r="Z42" s="4">
        <f>IF(AND(Z$1*12+Z$2&gt;=$D$13*12+$E$13,Z$1*12+Z$2&lt;$D$13*12+$E$13+$F$13*12),ROUND($C$13/($F$13*12),0),0)</f>
        <v/>
      </c>
      <c r="AA42" s="4">
        <f>IF(AND(AA$1*12+AA$2&gt;=$D$13*12+$E$13,AA$1*12+AA$2&lt;$D$13*12+$E$13+$F$13*12),ROUND($C$13/($F$13*12),0),0)</f>
        <v/>
      </c>
      <c r="AB42" s="4">
        <f>IF(AND(AB$1*12+AB$2&gt;=$D$13*12+$E$13,AB$1*12+AB$2&lt;$D$13*12+$E$13+$F$13*12),ROUND($C$13/($F$13*12),0),0)</f>
        <v/>
      </c>
      <c r="AC42" s="4">
        <f>IF(AND(AC$1*12+AC$2&gt;=$D$13*12+$E$13,AC$1*12+AC$2&lt;$D$13*12+$E$13+$F$13*12),ROUND($C$13/($F$13*12),0),0)</f>
        <v/>
      </c>
      <c r="AD42" s="4">
        <f>IF(AND(AD$1*12+AD$2&gt;=$D$13*12+$E$13,AD$1*12+AD$2&lt;$D$13*12+$E$13+$F$13*12),ROUND($C$13/($F$13*12),0),0)</f>
        <v/>
      </c>
      <c r="AE42" s="4">
        <f>IF(AND(AE$1*12+AE$2&gt;=$D$13*12+$E$13,AE$1*12+AE$2&lt;$D$13*12+$E$13+$F$13*12),ROUND($C$13/($F$13*12),0),0)</f>
        <v/>
      </c>
      <c r="AF42" s="4">
        <f>IF(AND(AF$1*12+AF$2&gt;=$D$13*12+$E$13,AF$1*12+AF$2&lt;$D$13*12+$E$13+$F$13*12),ROUND($C$13/($F$13*12),0),0)</f>
        <v/>
      </c>
      <c r="AG42" s="4">
        <f>IF(AND(AG$1*12+AG$2&gt;=$D$13*12+$E$13,AG$1*12+AG$2&lt;$D$13*12+$E$13+$F$13*12),ROUND($C$13/($F$13*12),0),0)</f>
        <v/>
      </c>
      <c r="AH42" s="4">
        <f>IF(AND(AH$1*12+AH$2&gt;=$D$13*12+$E$13,AH$1*12+AH$2&lt;$D$13*12+$E$13+$F$13*12),ROUND($C$13/($F$13*12),0),0)</f>
        <v/>
      </c>
      <c r="AI42" s="4">
        <f>IF(AND(AI$1*12+AI$2&gt;=$D$13*12+$E$13,AI$1*12+AI$2&lt;$D$13*12+$E$13+$F$13*12),ROUND($C$13/($F$13*12),0),0)</f>
        <v/>
      </c>
      <c r="AJ42" s="4">
        <f>IF(AND(AJ$1*12+AJ$2&gt;=$D$13*12+$E$13,AJ$1*12+AJ$2&lt;$D$13*12+$E$13+$F$13*12),ROUND($C$13/($F$13*12),0),0)</f>
        <v/>
      </c>
      <c r="AK42" s="4">
        <f>IF(AND(AK$1*12+AK$2&gt;=$D$13*12+$E$13,AK$1*12+AK$2&lt;$D$13*12+$E$13+$F$13*12),ROUND($C$13/($F$13*12),0),0)</f>
        <v/>
      </c>
      <c r="AL42" s="4">
        <f>IF(AND(AL$1*12+AL$2&gt;=$D$13*12+$E$13,AL$1*12+AL$2&lt;$D$13*12+$E$13+$F$13*12),ROUND($C$13/($F$13*12),0),0)</f>
        <v/>
      </c>
      <c r="AM42" s="4">
        <f>IF(AND(AM$1*12+AM$2&gt;=$D$13*12+$E$13,AM$1*12+AM$2&lt;$D$13*12+$E$13+$F$13*12),ROUND($C$13/($F$13*12),0),0)</f>
        <v/>
      </c>
      <c r="AN42" s="4">
        <f>IF(AND(AN$1*12+AN$2&gt;=$D$13*12+$E$13,AN$1*12+AN$2&lt;$D$13*12+$E$13+$F$13*12),ROUND($C$13/($F$13*12),0),0)</f>
        <v/>
      </c>
      <c r="AO42" s="4">
        <f>IF(AND(AO$1*12+AO$2&gt;=$D$13*12+$E$13,AO$1*12+AO$2&lt;$D$13*12+$E$13+$F$13*12),ROUND($C$13/($F$13*12),0),0)</f>
        <v/>
      </c>
      <c r="AP42" s="4">
        <f>IF(AND(AP$1*12+AP$2&gt;=$D$13*12+$E$13,AP$1*12+AP$2&lt;$D$13*12+$E$13+$F$13*12),ROUND($C$13/($F$13*12),0),0)</f>
        <v/>
      </c>
      <c r="AQ42" s="4">
        <f>IF(AND(AQ$1*12+AQ$2&gt;=$D$13*12+$E$13,AQ$1*12+AQ$2&lt;$D$13*12+$E$13+$F$13*12),ROUND($C$13/($F$13*12),0),0)</f>
        <v/>
      </c>
      <c r="AR42" s="4">
        <f>IF(AND(AR$1*12+AR$2&gt;=$D$13*12+$E$13,AR$1*12+AR$2&lt;$D$13*12+$E$13+$F$13*12),ROUND($C$13/($F$13*12),0),0)</f>
        <v/>
      </c>
      <c r="AS42" s="4">
        <f>IF(AND(AS$1*12+AS$2&gt;=$D$13*12+$E$13,AS$1*12+AS$2&lt;$D$13*12+$E$13+$F$13*12),ROUND($C$13/($F$13*12),0),0)</f>
        <v/>
      </c>
      <c r="AT42" s="4">
        <f>IF(AND(AT$1*12+AT$2&gt;=$D$13*12+$E$13,AT$1*12+AT$2&lt;$D$13*12+$E$13+$F$13*12),ROUND($C$13/($F$13*12),0),0)</f>
        <v/>
      </c>
      <c r="AU42" s="4">
        <f>IF(AND(AU$1*12+AU$2&gt;=$D$13*12+$E$13,AU$1*12+AU$2&lt;$D$13*12+$E$13+$F$13*12),ROUND($C$13/($F$13*12),0),0)</f>
        <v/>
      </c>
      <c r="AV42" s="4">
        <f>IF(AND(AV$1*12+AV$2&gt;=$D$13*12+$E$13,AV$1*12+AV$2&lt;$D$13*12+$E$13+$F$13*12),ROUND($C$13/($F$13*12),0),0)</f>
        <v/>
      </c>
      <c r="AW42" s="4">
        <f>IF(AND(AW$1*12+AW$2&gt;=$D$13*12+$E$13,AW$1*12+AW$2&lt;$D$13*12+$E$13+$F$13*12),ROUND($C$13/($F$13*12),0),0)</f>
        <v/>
      </c>
      <c r="AX42" s="4">
        <f>IF(AND(AX$1*12+AX$2&gt;=$D$13*12+$E$13,AX$1*12+AX$2&lt;$D$13*12+$E$13+$F$13*12),ROUND($C$13/($F$13*12),0),0)</f>
        <v/>
      </c>
      <c r="AY42" s="4">
        <f>IF(AND(AY$1*12+AY$2&gt;=$D$13*12+$E$13,AY$1*12+AY$2&lt;$D$13*12+$E$13+$F$13*12),ROUND($C$13/($F$13*12),0),0)</f>
        <v/>
      </c>
      <c r="AZ42" s="4">
        <f>IF(AND(AZ$1*12+AZ$2&gt;=$D$13*12+$E$13,AZ$1*12+AZ$2&lt;$D$13*12+$E$13+$F$13*12),ROUND($C$13/($F$13*12),0),0)</f>
        <v/>
      </c>
      <c r="BA42" s="4">
        <f>IF(AND(BA$1*12+BA$2&gt;=$D$13*12+$E$13,BA$1*12+BA$2&lt;$D$13*12+$E$13+$F$13*12),ROUND($C$13/($F$13*12),0),0)</f>
        <v/>
      </c>
      <c r="BB42" s="4">
        <f>IF(AND(BB$1*12+BB$2&gt;=$D$13*12+$E$13,BB$1*12+BB$2&lt;$D$13*12+$E$13+$F$13*12),ROUND($C$13/($F$13*12),0),0)</f>
        <v/>
      </c>
    </row>
    <row r="43">
      <c r="A43" t="inlineStr">
        <is>
          <t>Home Office Pos 9 (DevOps) — AfA</t>
        </is>
      </c>
      <c r="B43" s="4">
        <f>IF(AND(B$1*12+B$2&gt;=$D$14*12+$E$14,B$1*12+B$2&lt;$D$14*12+$E$14+$F$14*12),ROUND($C$14/($F$14*12),0),0)</f>
        <v/>
      </c>
      <c r="C43" s="4">
        <f>IF(AND(C$1*12+C$2&gt;=$D$14*12+$E$14,C$1*12+C$2&lt;$D$14*12+$E$14+$F$14*12),ROUND($C$14/($F$14*12),0),0)</f>
        <v/>
      </c>
      <c r="D43" s="4">
        <f>IF(AND(D$1*12+D$2&gt;=$D$14*12+$E$14,D$1*12+D$2&lt;$D$14*12+$E$14+$F$14*12),ROUND($C$14/($F$14*12),0),0)</f>
        <v/>
      </c>
      <c r="E43" s="4">
        <f>IF(AND(E$1*12+E$2&gt;=$D$14*12+$E$14,E$1*12+E$2&lt;$D$14*12+$E$14+$F$14*12),ROUND($C$14/($F$14*12),0),0)</f>
        <v/>
      </c>
      <c r="F43" s="4">
        <f>IF(AND(F$1*12+F$2&gt;=$D$14*12+$E$14,F$1*12+F$2&lt;$D$14*12+$E$14+$F$14*12),ROUND($C$14/($F$14*12),0),0)</f>
        <v/>
      </c>
      <c r="G43" s="4">
        <f>IF(AND(G$1*12+G$2&gt;=$D$14*12+$E$14,G$1*12+G$2&lt;$D$14*12+$E$14+$F$14*12),ROUND($C$14/($F$14*12),0),0)</f>
        <v/>
      </c>
      <c r="H43" s="4">
        <f>IF(AND(H$1*12+H$2&gt;=$D$14*12+$E$14,H$1*12+H$2&lt;$D$14*12+$E$14+$F$14*12),ROUND($C$14/($F$14*12),0),0)</f>
        <v/>
      </c>
      <c r="I43" s="4">
        <f>IF(AND(I$1*12+I$2&gt;=$D$14*12+$E$14,I$1*12+I$2&lt;$D$14*12+$E$14+$F$14*12),ROUND($C$14/($F$14*12),0),0)</f>
        <v/>
      </c>
      <c r="J43" s="4">
        <f>IF(AND(J$1*12+J$2&gt;=$D$14*12+$E$14,J$1*12+J$2&lt;$D$14*12+$E$14+$F$14*12),ROUND($C$14/($F$14*12),0),0)</f>
        <v/>
      </c>
      <c r="K43" s="4">
        <f>IF(AND(K$1*12+K$2&gt;=$D$14*12+$E$14,K$1*12+K$2&lt;$D$14*12+$E$14+$F$14*12),ROUND($C$14/($F$14*12),0),0)</f>
        <v/>
      </c>
      <c r="L43" s="4">
        <f>IF(AND(L$1*12+L$2&gt;=$D$14*12+$E$14,L$1*12+L$2&lt;$D$14*12+$E$14+$F$14*12),ROUND($C$14/($F$14*12),0),0)</f>
        <v/>
      </c>
      <c r="M43" s="4">
        <f>IF(AND(M$1*12+M$2&gt;=$D$14*12+$E$14,M$1*12+M$2&lt;$D$14*12+$E$14+$F$14*12),ROUND($C$14/($F$14*12),0),0)</f>
        <v/>
      </c>
      <c r="N43" s="4">
        <f>IF(AND(N$1*12+N$2&gt;=$D$14*12+$E$14,N$1*12+N$2&lt;$D$14*12+$E$14+$F$14*12),ROUND($C$14/($F$14*12),0),0)</f>
        <v/>
      </c>
      <c r="O43" s="4">
        <f>IF(AND(O$1*12+O$2&gt;=$D$14*12+$E$14,O$1*12+O$2&lt;$D$14*12+$E$14+$F$14*12),ROUND($C$14/($F$14*12),0),0)</f>
        <v/>
      </c>
      <c r="P43" s="4">
        <f>IF(AND(P$1*12+P$2&gt;=$D$14*12+$E$14,P$1*12+P$2&lt;$D$14*12+$E$14+$F$14*12),ROUND($C$14/($F$14*12),0),0)</f>
        <v/>
      </c>
      <c r="Q43" s="4">
        <f>IF(AND(Q$1*12+Q$2&gt;=$D$14*12+$E$14,Q$1*12+Q$2&lt;$D$14*12+$E$14+$F$14*12),ROUND($C$14/($F$14*12),0),0)</f>
        <v/>
      </c>
      <c r="R43" s="4">
        <f>IF(AND(R$1*12+R$2&gt;=$D$14*12+$E$14,R$1*12+R$2&lt;$D$14*12+$E$14+$F$14*12),ROUND($C$14/($F$14*12),0),0)</f>
        <v/>
      </c>
      <c r="S43" s="4">
        <f>IF(AND(S$1*12+S$2&gt;=$D$14*12+$E$14,S$1*12+S$2&lt;$D$14*12+$E$14+$F$14*12),ROUND($C$14/($F$14*12),0),0)</f>
        <v/>
      </c>
      <c r="T43" s="4">
        <f>IF(AND(T$1*12+T$2&gt;=$D$14*12+$E$14,T$1*12+T$2&lt;$D$14*12+$E$14+$F$14*12),ROUND($C$14/($F$14*12),0),0)</f>
        <v/>
      </c>
      <c r="U43" s="4">
        <f>IF(AND(U$1*12+U$2&gt;=$D$14*12+$E$14,U$1*12+U$2&lt;$D$14*12+$E$14+$F$14*12),ROUND($C$14/($F$14*12),0),0)</f>
        <v/>
      </c>
      <c r="V43" s="4">
        <f>IF(AND(V$1*12+V$2&gt;=$D$14*12+$E$14,V$1*12+V$2&lt;$D$14*12+$E$14+$F$14*12),ROUND($C$14/($F$14*12),0),0)</f>
        <v/>
      </c>
      <c r="W43" s="4">
        <f>IF(AND(W$1*12+W$2&gt;=$D$14*12+$E$14,W$1*12+W$2&lt;$D$14*12+$E$14+$F$14*12),ROUND($C$14/($F$14*12),0),0)</f>
        <v/>
      </c>
      <c r="X43" s="4">
        <f>IF(AND(X$1*12+X$2&gt;=$D$14*12+$E$14,X$1*12+X$2&lt;$D$14*12+$E$14+$F$14*12),ROUND($C$14/($F$14*12),0),0)</f>
        <v/>
      </c>
      <c r="Y43" s="4">
        <f>IF(AND(Y$1*12+Y$2&gt;=$D$14*12+$E$14,Y$1*12+Y$2&lt;$D$14*12+$E$14+$F$14*12),ROUND($C$14/($F$14*12),0),0)</f>
        <v/>
      </c>
      <c r="Z43" s="4">
        <f>IF(AND(Z$1*12+Z$2&gt;=$D$14*12+$E$14,Z$1*12+Z$2&lt;$D$14*12+$E$14+$F$14*12),ROUND($C$14/($F$14*12),0),0)</f>
        <v/>
      </c>
      <c r="AA43" s="4">
        <f>IF(AND(AA$1*12+AA$2&gt;=$D$14*12+$E$14,AA$1*12+AA$2&lt;$D$14*12+$E$14+$F$14*12),ROUND($C$14/($F$14*12),0),0)</f>
        <v/>
      </c>
      <c r="AB43" s="4">
        <f>IF(AND(AB$1*12+AB$2&gt;=$D$14*12+$E$14,AB$1*12+AB$2&lt;$D$14*12+$E$14+$F$14*12),ROUND($C$14/($F$14*12),0),0)</f>
        <v/>
      </c>
      <c r="AC43" s="4">
        <f>IF(AND(AC$1*12+AC$2&gt;=$D$14*12+$E$14,AC$1*12+AC$2&lt;$D$14*12+$E$14+$F$14*12),ROUND($C$14/($F$14*12),0),0)</f>
        <v/>
      </c>
      <c r="AD43" s="4">
        <f>IF(AND(AD$1*12+AD$2&gt;=$D$14*12+$E$14,AD$1*12+AD$2&lt;$D$14*12+$E$14+$F$14*12),ROUND($C$14/($F$14*12),0),0)</f>
        <v/>
      </c>
      <c r="AE43" s="4">
        <f>IF(AND(AE$1*12+AE$2&gt;=$D$14*12+$E$14,AE$1*12+AE$2&lt;$D$14*12+$E$14+$F$14*12),ROUND($C$14/($F$14*12),0),0)</f>
        <v/>
      </c>
      <c r="AF43" s="4">
        <f>IF(AND(AF$1*12+AF$2&gt;=$D$14*12+$E$14,AF$1*12+AF$2&lt;$D$14*12+$E$14+$F$14*12),ROUND($C$14/($F$14*12),0),0)</f>
        <v/>
      </c>
      <c r="AG43" s="4">
        <f>IF(AND(AG$1*12+AG$2&gt;=$D$14*12+$E$14,AG$1*12+AG$2&lt;$D$14*12+$E$14+$F$14*12),ROUND($C$14/($F$14*12),0),0)</f>
        <v/>
      </c>
      <c r="AH43" s="4">
        <f>IF(AND(AH$1*12+AH$2&gt;=$D$14*12+$E$14,AH$1*12+AH$2&lt;$D$14*12+$E$14+$F$14*12),ROUND($C$14/($F$14*12),0),0)</f>
        <v/>
      </c>
      <c r="AI43" s="4">
        <f>IF(AND(AI$1*12+AI$2&gt;=$D$14*12+$E$14,AI$1*12+AI$2&lt;$D$14*12+$E$14+$F$14*12),ROUND($C$14/($F$14*12),0),0)</f>
        <v/>
      </c>
      <c r="AJ43" s="4">
        <f>IF(AND(AJ$1*12+AJ$2&gt;=$D$14*12+$E$14,AJ$1*12+AJ$2&lt;$D$14*12+$E$14+$F$14*12),ROUND($C$14/($F$14*12),0),0)</f>
        <v/>
      </c>
      <c r="AK43" s="4">
        <f>IF(AND(AK$1*12+AK$2&gt;=$D$14*12+$E$14,AK$1*12+AK$2&lt;$D$14*12+$E$14+$F$14*12),ROUND($C$14/($F$14*12),0),0)</f>
        <v/>
      </c>
      <c r="AL43" s="4">
        <f>IF(AND(AL$1*12+AL$2&gt;=$D$14*12+$E$14,AL$1*12+AL$2&lt;$D$14*12+$E$14+$F$14*12),ROUND($C$14/($F$14*12),0),0)</f>
        <v/>
      </c>
      <c r="AM43" s="4">
        <f>IF(AND(AM$1*12+AM$2&gt;=$D$14*12+$E$14,AM$1*12+AM$2&lt;$D$14*12+$E$14+$F$14*12),ROUND($C$14/($F$14*12),0),0)</f>
        <v/>
      </c>
      <c r="AN43" s="4">
        <f>IF(AND(AN$1*12+AN$2&gt;=$D$14*12+$E$14,AN$1*12+AN$2&lt;$D$14*12+$E$14+$F$14*12),ROUND($C$14/($F$14*12),0),0)</f>
        <v/>
      </c>
      <c r="AO43" s="4">
        <f>IF(AND(AO$1*12+AO$2&gt;=$D$14*12+$E$14,AO$1*12+AO$2&lt;$D$14*12+$E$14+$F$14*12),ROUND($C$14/($F$14*12),0),0)</f>
        <v/>
      </c>
      <c r="AP43" s="4">
        <f>IF(AND(AP$1*12+AP$2&gt;=$D$14*12+$E$14,AP$1*12+AP$2&lt;$D$14*12+$E$14+$F$14*12),ROUND($C$14/($F$14*12),0),0)</f>
        <v/>
      </c>
      <c r="AQ43" s="4">
        <f>IF(AND(AQ$1*12+AQ$2&gt;=$D$14*12+$E$14,AQ$1*12+AQ$2&lt;$D$14*12+$E$14+$F$14*12),ROUND($C$14/($F$14*12),0),0)</f>
        <v/>
      </c>
      <c r="AR43" s="4">
        <f>IF(AND(AR$1*12+AR$2&gt;=$D$14*12+$E$14,AR$1*12+AR$2&lt;$D$14*12+$E$14+$F$14*12),ROUND($C$14/($F$14*12),0),0)</f>
        <v/>
      </c>
      <c r="AS43" s="4">
        <f>IF(AND(AS$1*12+AS$2&gt;=$D$14*12+$E$14,AS$1*12+AS$2&lt;$D$14*12+$E$14+$F$14*12),ROUND($C$14/($F$14*12),0),0)</f>
        <v/>
      </c>
      <c r="AT43" s="4">
        <f>IF(AND(AT$1*12+AT$2&gt;=$D$14*12+$E$14,AT$1*12+AT$2&lt;$D$14*12+$E$14+$F$14*12),ROUND($C$14/($F$14*12),0),0)</f>
        <v/>
      </c>
      <c r="AU43" s="4">
        <f>IF(AND(AU$1*12+AU$2&gt;=$D$14*12+$E$14,AU$1*12+AU$2&lt;$D$14*12+$E$14+$F$14*12),ROUND($C$14/($F$14*12),0),0)</f>
        <v/>
      </c>
      <c r="AV43" s="4">
        <f>IF(AND(AV$1*12+AV$2&gt;=$D$14*12+$E$14,AV$1*12+AV$2&lt;$D$14*12+$E$14+$F$14*12),ROUND($C$14/($F$14*12),0),0)</f>
        <v/>
      </c>
      <c r="AW43" s="4">
        <f>IF(AND(AW$1*12+AW$2&gt;=$D$14*12+$E$14,AW$1*12+AW$2&lt;$D$14*12+$E$14+$F$14*12),ROUND($C$14/($F$14*12),0),0)</f>
        <v/>
      </c>
      <c r="AX43" s="4">
        <f>IF(AND(AX$1*12+AX$2&gt;=$D$14*12+$E$14,AX$1*12+AX$2&lt;$D$14*12+$E$14+$F$14*12),ROUND($C$14/($F$14*12),0),0)</f>
        <v/>
      </c>
      <c r="AY43" s="4">
        <f>IF(AND(AY$1*12+AY$2&gt;=$D$14*12+$E$14,AY$1*12+AY$2&lt;$D$14*12+$E$14+$F$14*12),ROUND($C$14/($F$14*12),0),0)</f>
        <v/>
      </c>
      <c r="AZ43" s="4">
        <f>IF(AND(AZ$1*12+AZ$2&gt;=$D$14*12+$E$14,AZ$1*12+AZ$2&lt;$D$14*12+$E$14+$F$14*12),ROUND($C$14/($F$14*12),0),0)</f>
        <v/>
      </c>
      <c r="BA43" s="4">
        <f>IF(AND(BA$1*12+BA$2&gt;=$D$14*12+$E$14,BA$1*12+BA$2&lt;$D$14*12+$E$14+$F$14*12),ROUND($C$14/($F$14*12),0),0)</f>
        <v/>
      </c>
      <c r="BB43" s="4">
        <f>IF(AND(BB$1*12+BB$2&gt;=$D$14*12+$E$14,BB$1*12+BB$2&lt;$D$14*12+$E$14+$F$14*12),ROUND($C$14/($F$14*12),0),0)</f>
        <v/>
      </c>
    </row>
    <row r="44">
      <c r="A44" t="inlineStr">
        <is>
          <t>Mac Studio (LLM Training) — AfA</t>
        </is>
      </c>
      <c r="B44" s="4">
        <f>IF(AND(B$1*12+B$2&gt;=$D$15*12+$E$15,B$1*12+B$2&lt;$D$15*12+$E$15+$F$15*12),ROUND($C$15/($F$15*12),0),0)</f>
        <v/>
      </c>
      <c r="C44" s="4">
        <f>IF(AND(C$1*12+C$2&gt;=$D$15*12+$E$15,C$1*12+C$2&lt;$D$15*12+$E$15+$F$15*12),ROUND($C$15/($F$15*12),0),0)</f>
        <v/>
      </c>
      <c r="D44" s="4">
        <f>IF(AND(D$1*12+D$2&gt;=$D$15*12+$E$15,D$1*12+D$2&lt;$D$15*12+$E$15+$F$15*12),ROUND($C$15/($F$15*12),0),0)</f>
        <v/>
      </c>
      <c r="E44" s="4">
        <f>IF(AND(E$1*12+E$2&gt;=$D$15*12+$E$15,E$1*12+E$2&lt;$D$15*12+$E$15+$F$15*12),ROUND($C$15/($F$15*12),0),0)</f>
        <v/>
      </c>
      <c r="F44" s="4">
        <f>IF(AND(F$1*12+F$2&gt;=$D$15*12+$E$15,F$1*12+F$2&lt;$D$15*12+$E$15+$F$15*12),ROUND($C$15/($F$15*12),0),0)</f>
        <v/>
      </c>
      <c r="G44" s="4">
        <f>IF(AND(G$1*12+G$2&gt;=$D$15*12+$E$15,G$1*12+G$2&lt;$D$15*12+$E$15+$F$15*12),ROUND($C$15/($F$15*12),0),0)</f>
        <v/>
      </c>
      <c r="H44" s="4">
        <f>IF(AND(H$1*12+H$2&gt;=$D$15*12+$E$15,H$1*12+H$2&lt;$D$15*12+$E$15+$F$15*12),ROUND($C$15/($F$15*12),0),0)</f>
        <v/>
      </c>
      <c r="I44" s="4">
        <f>IF(AND(I$1*12+I$2&gt;=$D$15*12+$E$15,I$1*12+I$2&lt;$D$15*12+$E$15+$F$15*12),ROUND($C$15/($F$15*12),0),0)</f>
        <v/>
      </c>
      <c r="J44" s="4">
        <f>IF(AND(J$1*12+J$2&gt;=$D$15*12+$E$15,J$1*12+J$2&lt;$D$15*12+$E$15+$F$15*12),ROUND($C$15/($F$15*12),0),0)</f>
        <v/>
      </c>
      <c r="K44" s="4">
        <f>IF(AND(K$1*12+K$2&gt;=$D$15*12+$E$15,K$1*12+K$2&lt;$D$15*12+$E$15+$F$15*12),ROUND($C$15/($F$15*12),0),0)</f>
        <v/>
      </c>
      <c r="L44" s="4">
        <f>IF(AND(L$1*12+L$2&gt;=$D$15*12+$E$15,L$1*12+L$2&lt;$D$15*12+$E$15+$F$15*12),ROUND($C$15/($F$15*12),0),0)</f>
        <v/>
      </c>
      <c r="M44" s="4">
        <f>IF(AND(M$1*12+M$2&gt;=$D$15*12+$E$15,M$1*12+M$2&lt;$D$15*12+$E$15+$F$15*12),ROUND($C$15/($F$15*12),0),0)</f>
        <v/>
      </c>
      <c r="N44" s="4">
        <f>IF(AND(N$1*12+N$2&gt;=$D$15*12+$E$15,N$1*12+N$2&lt;$D$15*12+$E$15+$F$15*12),ROUND($C$15/($F$15*12),0),0)</f>
        <v/>
      </c>
      <c r="O44" s="4">
        <f>IF(AND(O$1*12+O$2&gt;=$D$15*12+$E$15,O$1*12+O$2&lt;$D$15*12+$E$15+$F$15*12),ROUND($C$15/($F$15*12),0),0)</f>
        <v/>
      </c>
      <c r="P44" s="4">
        <f>IF(AND(P$1*12+P$2&gt;=$D$15*12+$E$15,P$1*12+P$2&lt;$D$15*12+$E$15+$F$15*12),ROUND($C$15/($F$15*12),0),0)</f>
        <v/>
      </c>
      <c r="Q44" s="4">
        <f>IF(AND(Q$1*12+Q$2&gt;=$D$15*12+$E$15,Q$1*12+Q$2&lt;$D$15*12+$E$15+$F$15*12),ROUND($C$15/($F$15*12),0),0)</f>
        <v/>
      </c>
      <c r="R44" s="4">
        <f>IF(AND(R$1*12+R$2&gt;=$D$15*12+$E$15,R$1*12+R$2&lt;$D$15*12+$E$15+$F$15*12),ROUND($C$15/($F$15*12),0),0)</f>
        <v/>
      </c>
      <c r="S44" s="4">
        <f>IF(AND(S$1*12+S$2&gt;=$D$15*12+$E$15,S$1*12+S$2&lt;$D$15*12+$E$15+$F$15*12),ROUND($C$15/($F$15*12),0),0)</f>
        <v/>
      </c>
      <c r="T44" s="4">
        <f>IF(AND(T$1*12+T$2&gt;=$D$15*12+$E$15,T$1*12+T$2&lt;$D$15*12+$E$15+$F$15*12),ROUND($C$15/($F$15*12),0),0)</f>
        <v/>
      </c>
      <c r="U44" s="4">
        <f>IF(AND(U$1*12+U$2&gt;=$D$15*12+$E$15,U$1*12+U$2&lt;$D$15*12+$E$15+$F$15*12),ROUND($C$15/($F$15*12),0),0)</f>
        <v/>
      </c>
      <c r="V44" s="4">
        <f>IF(AND(V$1*12+V$2&gt;=$D$15*12+$E$15,V$1*12+V$2&lt;$D$15*12+$E$15+$F$15*12),ROUND($C$15/($F$15*12),0),0)</f>
        <v/>
      </c>
      <c r="W44" s="4">
        <f>IF(AND(W$1*12+W$2&gt;=$D$15*12+$E$15,W$1*12+W$2&lt;$D$15*12+$E$15+$F$15*12),ROUND($C$15/($F$15*12),0),0)</f>
        <v/>
      </c>
      <c r="X44" s="4">
        <f>IF(AND(X$1*12+X$2&gt;=$D$15*12+$E$15,X$1*12+X$2&lt;$D$15*12+$E$15+$F$15*12),ROUND($C$15/($F$15*12),0),0)</f>
        <v/>
      </c>
      <c r="Y44" s="4">
        <f>IF(AND(Y$1*12+Y$2&gt;=$D$15*12+$E$15,Y$1*12+Y$2&lt;$D$15*12+$E$15+$F$15*12),ROUND($C$15/($F$15*12),0),0)</f>
        <v/>
      </c>
      <c r="Z44" s="4">
        <f>IF(AND(Z$1*12+Z$2&gt;=$D$15*12+$E$15,Z$1*12+Z$2&lt;$D$15*12+$E$15+$F$15*12),ROUND($C$15/($F$15*12),0),0)</f>
        <v/>
      </c>
      <c r="AA44" s="4">
        <f>IF(AND(AA$1*12+AA$2&gt;=$D$15*12+$E$15,AA$1*12+AA$2&lt;$D$15*12+$E$15+$F$15*12),ROUND($C$15/($F$15*12),0),0)</f>
        <v/>
      </c>
      <c r="AB44" s="4">
        <f>IF(AND(AB$1*12+AB$2&gt;=$D$15*12+$E$15,AB$1*12+AB$2&lt;$D$15*12+$E$15+$F$15*12),ROUND($C$15/($F$15*12),0),0)</f>
        <v/>
      </c>
      <c r="AC44" s="4">
        <f>IF(AND(AC$1*12+AC$2&gt;=$D$15*12+$E$15,AC$1*12+AC$2&lt;$D$15*12+$E$15+$F$15*12),ROUND($C$15/($F$15*12),0),0)</f>
        <v/>
      </c>
      <c r="AD44" s="4">
        <f>IF(AND(AD$1*12+AD$2&gt;=$D$15*12+$E$15,AD$1*12+AD$2&lt;$D$15*12+$E$15+$F$15*12),ROUND($C$15/($F$15*12),0),0)</f>
        <v/>
      </c>
      <c r="AE44" s="4">
        <f>IF(AND(AE$1*12+AE$2&gt;=$D$15*12+$E$15,AE$1*12+AE$2&lt;$D$15*12+$E$15+$F$15*12),ROUND($C$15/($F$15*12),0),0)</f>
        <v/>
      </c>
      <c r="AF44" s="4">
        <f>IF(AND(AF$1*12+AF$2&gt;=$D$15*12+$E$15,AF$1*12+AF$2&lt;$D$15*12+$E$15+$F$15*12),ROUND($C$15/($F$15*12),0),0)</f>
        <v/>
      </c>
      <c r="AG44" s="4">
        <f>IF(AND(AG$1*12+AG$2&gt;=$D$15*12+$E$15,AG$1*12+AG$2&lt;$D$15*12+$E$15+$F$15*12),ROUND($C$15/($F$15*12),0),0)</f>
        <v/>
      </c>
      <c r="AH44" s="4">
        <f>IF(AND(AH$1*12+AH$2&gt;=$D$15*12+$E$15,AH$1*12+AH$2&lt;$D$15*12+$E$15+$F$15*12),ROUND($C$15/($F$15*12),0),0)</f>
        <v/>
      </c>
      <c r="AI44" s="4">
        <f>IF(AND(AI$1*12+AI$2&gt;=$D$15*12+$E$15,AI$1*12+AI$2&lt;$D$15*12+$E$15+$F$15*12),ROUND($C$15/($F$15*12),0),0)</f>
        <v/>
      </c>
      <c r="AJ44" s="4">
        <f>IF(AND(AJ$1*12+AJ$2&gt;=$D$15*12+$E$15,AJ$1*12+AJ$2&lt;$D$15*12+$E$15+$F$15*12),ROUND($C$15/($F$15*12),0),0)</f>
        <v/>
      </c>
      <c r="AK44" s="4">
        <f>IF(AND(AK$1*12+AK$2&gt;=$D$15*12+$E$15,AK$1*12+AK$2&lt;$D$15*12+$E$15+$F$15*12),ROUND($C$15/($F$15*12),0),0)</f>
        <v/>
      </c>
      <c r="AL44" s="4">
        <f>IF(AND(AL$1*12+AL$2&gt;=$D$15*12+$E$15,AL$1*12+AL$2&lt;$D$15*12+$E$15+$F$15*12),ROUND($C$15/($F$15*12),0),0)</f>
        <v/>
      </c>
      <c r="AM44" s="4">
        <f>IF(AND(AM$1*12+AM$2&gt;=$D$15*12+$E$15,AM$1*12+AM$2&lt;$D$15*12+$E$15+$F$15*12),ROUND($C$15/($F$15*12),0),0)</f>
        <v/>
      </c>
      <c r="AN44" s="4">
        <f>IF(AND(AN$1*12+AN$2&gt;=$D$15*12+$E$15,AN$1*12+AN$2&lt;$D$15*12+$E$15+$F$15*12),ROUND($C$15/($F$15*12),0),0)</f>
        <v/>
      </c>
      <c r="AO44" s="4">
        <f>IF(AND(AO$1*12+AO$2&gt;=$D$15*12+$E$15,AO$1*12+AO$2&lt;$D$15*12+$E$15+$F$15*12),ROUND($C$15/($F$15*12),0),0)</f>
        <v/>
      </c>
      <c r="AP44" s="4">
        <f>IF(AND(AP$1*12+AP$2&gt;=$D$15*12+$E$15,AP$1*12+AP$2&lt;$D$15*12+$E$15+$F$15*12),ROUND($C$15/($F$15*12),0),0)</f>
        <v/>
      </c>
      <c r="AQ44" s="4">
        <f>IF(AND(AQ$1*12+AQ$2&gt;=$D$15*12+$E$15,AQ$1*12+AQ$2&lt;$D$15*12+$E$15+$F$15*12),ROUND($C$15/($F$15*12),0),0)</f>
        <v/>
      </c>
      <c r="AR44" s="4">
        <f>IF(AND(AR$1*12+AR$2&gt;=$D$15*12+$E$15,AR$1*12+AR$2&lt;$D$15*12+$E$15+$F$15*12),ROUND($C$15/($F$15*12),0),0)</f>
        <v/>
      </c>
      <c r="AS44" s="4">
        <f>IF(AND(AS$1*12+AS$2&gt;=$D$15*12+$E$15,AS$1*12+AS$2&lt;$D$15*12+$E$15+$F$15*12),ROUND($C$15/($F$15*12),0),0)</f>
        <v/>
      </c>
      <c r="AT44" s="4">
        <f>IF(AND(AT$1*12+AT$2&gt;=$D$15*12+$E$15,AT$1*12+AT$2&lt;$D$15*12+$E$15+$F$15*12),ROUND($C$15/($F$15*12),0),0)</f>
        <v/>
      </c>
      <c r="AU44" s="4">
        <f>IF(AND(AU$1*12+AU$2&gt;=$D$15*12+$E$15,AU$1*12+AU$2&lt;$D$15*12+$E$15+$F$15*12),ROUND($C$15/($F$15*12),0),0)</f>
        <v/>
      </c>
      <c r="AV44" s="4">
        <f>IF(AND(AV$1*12+AV$2&gt;=$D$15*12+$E$15,AV$1*12+AV$2&lt;$D$15*12+$E$15+$F$15*12),ROUND($C$15/($F$15*12),0),0)</f>
        <v/>
      </c>
      <c r="AW44" s="4">
        <f>IF(AND(AW$1*12+AW$2&gt;=$D$15*12+$E$15,AW$1*12+AW$2&lt;$D$15*12+$E$15+$F$15*12),ROUND($C$15/($F$15*12),0),0)</f>
        <v/>
      </c>
      <c r="AX44" s="4">
        <f>IF(AND(AX$1*12+AX$2&gt;=$D$15*12+$E$15,AX$1*12+AX$2&lt;$D$15*12+$E$15+$F$15*12),ROUND($C$15/($F$15*12),0),0)</f>
        <v/>
      </c>
      <c r="AY44" s="4">
        <f>IF(AND(AY$1*12+AY$2&gt;=$D$15*12+$E$15,AY$1*12+AY$2&lt;$D$15*12+$E$15+$F$15*12),ROUND($C$15/($F$15*12),0),0)</f>
        <v/>
      </c>
      <c r="AZ44" s="4">
        <f>IF(AND(AZ$1*12+AZ$2&gt;=$D$15*12+$E$15,AZ$1*12+AZ$2&lt;$D$15*12+$E$15+$F$15*12),ROUND($C$15/($F$15*12),0),0)</f>
        <v/>
      </c>
      <c r="BA44" s="4">
        <f>IF(AND(BA$1*12+BA$2&gt;=$D$15*12+$E$15,BA$1*12+BA$2&lt;$D$15*12+$E$15+$F$15*12),ROUND($C$15/($F$15*12),0),0)</f>
        <v/>
      </c>
      <c r="BB44" s="4">
        <f>IF(AND(BB$1*12+BB$2&gt;=$D$15*12+$E$15,BB$1*12+BB$2&lt;$D$15*12+$E$15+$F$15*12),ROUND($C$15/($F$15*12),0),0)</f>
        <v/>
      </c>
    </row>
    <row r="45">
      <c r="A45" t="inlineStr">
        <is>
          <t>Markenanmeldung DPMA+EUIPO (Rückzahlung Gründer) — AfA</t>
        </is>
      </c>
      <c r="B45" s="4">
        <f>IF(AND(B$1*12+B$2&gt;=$D$16*12+$E$16,B$1*12+B$2&lt;$D$16*12+$E$16+$F$16*12),ROUND($C$16/($F$16*12),0),0)</f>
        <v/>
      </c>
      <c r="C45" s="4">
        <f>IF(AND(C$1*12+C$2&gt;=$D$16*12+$E$16,C$1*12+C$2&lt;$D$16*12+$E$16+$F$16*12),ROUND($C$16/($F$16*12),0),0)</f>
        <v/>
      </c>
      <c r="D45" s="4">
        <f>IF(AND(D$1*12+D$2&gt;=$D$16*12+$E$16,D$1*12+D$2&lt;$D$16*12+$E$16+$F$16*12),ROUND($C$16/($F$16*12),0),0)</f>
        <v/>
      </c>
      <c r="E45" s="4">
        <f>IF(AND(E$1*12+E$2&gt;=$D$16*12+$E$16,E$1*12+E$2&lt;$D$16*12+$E$16+$F$16*12),ROUND($C$16/($F$16*12),0),0)</f>
        <v/>
      </c>
      <c r="F45" s="4">
        <f>IF(AND(F$1*12+F$2&gt;=$D$16*12+$E$16,F$1*12+F$2&lt;$D$16*12+$E$16+$F$16*12),ROUND($C$16/($F$16*12),0),0)</f>
        <v/>
      </c>
      <c r="G45" s="4">
        <f>IF(AND(G$1*12+G$2&gt;=$D$16*12+$E$16,G$1*12+G$2&lt;$D$16*12+$E$16+$F$16*12),ROUND($C$16/($F$16*12),0),0)</f>
        <v/>
      </c>
      <c r="H45" s="4">
        <f>IF(AND(H$1*12+H$2&gt;=$D$16*12+$E$16,H$1*12+H$2&lt;$D$16*12+$E$16+$F$16*12),ROUND($C$16/($F$16*12),0),0)</f>
        <v/>
      </c>
      <c r="I45" s="4">
        <f>IF(AND(I$1*12+I$2&gt;=$D$16*12+$E$16,I$1*12+I$2&lt;$D$16*12+$E$16+$F$16*12),ROUND($C$16/($F$16*12),0),0)</f>
        <v/>
      </c>
      <c r="J45" s="4">
        <f>IF(AND(J$1*12+J$2&gt;=$D$16*12+$E$16,J$1*12+J$2&lt;$D$16*12+$E$16+$F$16*12),ROUND($C$16/($F$16*12),0),0)</f>
        <v/>
      </c>
      <c r="K45" s="4">
        <f>IF(AND(K$1*12+K$2&gt;=$D$16*12+$E$16,K$1*12+K$2&lt;$D$16*12+$E$16+$F$16*12),ROUND($C$16/($F$16*12),0),0)</f>
        <v/>
      </c>
      <c r="L45" s="4">
        <f>IF(AND(L$1*12+L$2&gt;=$D$16*12+$E$16,L$1*12+L$2&lt;$D$16*12+$E$16+$F$16*12),ROUND($C$16/($F$16*12),0),0)</f>
        <v/>
      </c>
      <c r="M45" s="4">
        <f>IF(AND(M$1*12+M$2&gt;=$D$16*12+$E$16,M$1*12+M$2&lt;$D$16*12+$E$16+$F$16*12),ROUND($C$16/($F$16*12),0),0)</f>
        <v/>
      </c>
      <c r="N45" s="4">
        <f>IF(AND(N$1*12+N$2&gt;=$D$16*12+$E$16,N$1*12+N$2&lt;$D$16*12+$E$16+$F$16*12),ROUND($C$16/($F$16*12),0),0)</f>
        <v/>
      </c>
      <c r="O45" s="4">
        <f>IF(AND(O$1*12+O$2&gt;=$D$16*12+$E$16,O$1*12+O$2&lt;$D$16*12+$E$16+$F$16*12),ROUND($C$16/($F$16*12),0),0)</f>
        <v/>
      </c>
      <c r="P45" s="4">
        <f>IF(AND(P$1*12+P$2&gt;=$D$16*12+$E$16,P$1*12+P$2&lt;$D$16*12+$E$16+$F$16*12),ROUND($C$16/($F$16*12),0),0)</f>
        <v/>
      </c>
      <c r="Q45" s="4">
        <f>IF(AND(Q$1*12+Q$2&gt;=$D$16*12+$E$16,Q$1*12+Q$2&lt;$D$16*12+$E$16+$F$16*12),ROUND($C$16/($F$16*12),0),0)</f>
        <v/>
      </c>
      <c r="R45" s="4">
        <f>IF(AND(R$1*12+R$2&gt;=$D$16*12+$E$16,R$1*12+R$2&lt;$D$16*12+$E$16+$F$16*12),ROUND($C$16/($F$16*12),0),0)</f>
        <v/>
      </c>
      <c r="S45" s="4">
        <f>IF(AND(S$1*12+S$2&gt;=$D$16*12+$E$16,S$1*12+S$2&lt;$D$16*12+$E$16+$F$16*12),ROUND($C$16/($F$16*12),0),0)</f>
        <v/>
      </c>
      <c r="T45" s="4">
        <f>IF(AND(T$1*12+T$2&gt;=$D$16*12+$E$16,T$1*12+T$2&lt;$D$16*12+$E$16+$F$16*12),ROUND($C$16/($F$16*12),0),0)</f>
        <v/>
      </c>
      <c r="U45" s="4">
        <f>IF(AND(U$1*12+U$2&gt;=$D$16*12+$E$16,U$1*12+U$2&lt;$D$16*12+$E$16+$F$16*12),ROUND($C$16/($F$16*12),0),0)</f>
        <v/>
      </c>
      <c r="V45" s="4">
        <f>IF(AND(V$1*12+V$2&gt;=$D$16*12+$E$16,V$1*12+V$2&lt;$D$16*12+$E$16+$F$16*12),ROUND($C$16/($F$16*12),0),0)</f>
        <v/>
      </c>
      <c r="W45" s="4">
        <f>IF(AND(W$1*12+W$2&gt;=$D$16*12+$E$16,W$1*12+W$2&lt;$D$16*12+$E$16+$F$16*12),ROUND($C$16/($F$16*12),0),0)</f>
        <v/>
      </c>
      <c r="X45" s="4">
        <f>IF(AND(X$1*12+X$2&gt;=$D$16*12+$E$16,X$1*12+X$2&lt;$D$16*12+$E$16+$F$16*12),ROUND($C$16/($F$16*12),0),0)</f>
        <v/>
      </c>
      <c r="Y45" s="4">
        <f>IF(AND(Y$1*12+Y$2&gt;=$D$16*12+$E$16,Y$1*12+Y$2&lt;$D$16*12+$E$16+$F$16*12),ROUND($C$16/($F$16*12),0),0)</f>
        <v/>
      </c>
      <c r="Z45" s="4">
        <f>IF(AND(Z$1*12+Z$2&gt;=$D$16*12+$E$16,Z$1*12+Z$2&lt;$D$16*12+$E$16+$F$16*12),ROUND($C$16/($F$16*12),0),0)</f>
        <v/>
      </c>
      <c r="AA45" s="4">
        <f>IF(AND(AA$1*12+AA$2&gt;=$D$16*12+$E$16,AA$1*12+AA$2&lt;$D$16*12+$E$16+$F$16*12),ROUND($C$16/($F$16*12),0),0)</f>
        <v/>
      </c>
      <c r="AB45" s="4">
        <f>IF(AND(AB$1*12+AB$2&gt;=$D$16*12+$E$16,AB$1*12+AB$2&lt;$D$16*12+$E$16+$F$16*12),ROUND($C$16/($F$16*12),0),0)</f>
        <v/>
      </c>
      <c r="AC45" s="4">
        <f>IF(AND(AC$1*12+AC$2&gt;=$D$16*12+$E$16,AC$1*12+AC$2&lt;$D$16*12+$E$16+$F$16*12),ROUND($C$16/($F$16*12),0),0)</f>
        <v/>
      </c>
      <c r="AD45" s="4">
        <f>IF(AND(AD$1*12+AD$2&gt;=$D$16*12+$E$16,AD$1*12+AD$2&lt;$D$16*12+$E$16+$F$16*12),ROUND($C$16/($F$16*12),0),0)</f>
        <v/>
      </c>
      <c r="AE45" s="4">
        <f>IF(AND(AE$1*12+AE$2&gt;=$D$16*12+$E$16,AE$1*12+AE$2&lt;$D$16*12+$E$16+$F$16*12),ROUND($C$16/($F$16*12),0),0)</f>
        <v/>
      </c>
      <c r="AF45" s="4">
        <f>IF(AND(AF$1*12+AF$2&gt;=$D$16*12+$E$16,AF$1*12+AF$2&lt;$D$16*12+$E$16+$F$16*12),ROUND($C$16/($F$16*12),0),0)</f>
        <v/>
      </c>
      <c r="AG45" s="4">
        <f>IF(AND(AG$1*12+AG$2&gt;=$D$16*12+$E$16,AG$1*12+AG$2&lt;$D$16*12+$E$16+$F$16*12),ROUND($C$16/($F$16*12),0),0)</f>
        <v/>
      </c>
      <c r="AH45" s="4">
        <f>IF(AND(AH$1*12+AH$2&gt;=$D$16*12+$E$16,AH$1*12+AH$2&lt;$D$16*12+$E$16+$F$16*12),ROUND($C$16/($F$16*12),0),0)</f>
        <v/>
      </c>
      <c r="AI45" s="4">
        <f>IF(AND(AI$1*12+AI$2&gt;=$D$16*12+$E$16,AI$1*12+AI$2&lt;$D$16*12+$E$16+$F$16*12),ROUND($C$16/($F$16*12),0),0)</f>
        <v/>
      </c>
      <c r="AJ45" s="4">
        <f>IF(AND(AJ$1*12+AJ$2&gt;=$D$16*12+$E$16,AJ$1*12+AJ$2&lt;$D$16*12+$E$16+$F$16*12),ROUND($C$16/($F$16*12),0),0)</f>
        <v/>
      </c>
      <c r="AK45" s="4">
        <f>IF(AND(AK$1*12+AK$2&gt;=$D$16*12+$E$16,AK$1*12+AK$2&lt;$D$16*12+$E$16+$F$16*12),ROUND($C$16/($F$16*12),0),0)</f>
        <v/>
      </c>
      <c r="AL45" s="4">
        <f>IF(AND(AL$1*12+AL$2&gt;=$D$16*12+$E$16,AL$1*12+AL$2&lt;$D$16*12+$E$16+$F$16*12),ROUND($C$16/($F$16*12),0),0)</f>
        <v/>
      </c>
      <c r="AM45" s="4">
        <f>IF(AND(AM$1*12+AM$2&gt;=$D$16*12+$E$16,AM$1*12+AM$2&lt;$D$16*12+$E$16+$F$16*12),ROUND($C$16/($F$16*12),0),0)</f>
        <v/>
      </c>
      <c r="AN45" s="4">
        <f>IF(AND(AN$1*12+AN$2&gt;=$D$16*12+$E$16,AN$1*12+AN$2&lt;$D$16*12+$E$16+$F$16*12),ROUND($C$16/($F$16*12),0),0)</f>
        <v/>
      </c>
      <c r="AO45" s="4">
        <f>IF(AND(AO$1*12+AO$2&gt;=$D$16*12+$E$16,AO$1*12+AO$2&lt;$D$16*12+$E$16+$F$16*12),ROUND($C$16/($F$16*12),0),0)</f>
        <v/>
      </c>
      <c r="AP45" s="4">
        <f>IF(AND(AP$1*12+AP$2&gt;=$D$16*12+$E$16,AP$1*12+AP$2&lt;$D$16*12+$E$16+$F$16*12),ROUND($C$16/($F$16*12),0),0)</f>
        <v/>
      </c>
      <c r="AQ45" s="4">
        <f>IF(AND(AQ$1*12+AQ$2&gt;=$D$16*12+$E$16,AQ$1*12+AQ$2&lt;$D$16*12+$E$16+$F$16*12),ROUND($C$16/($F$16*12),0),0)</f>
        <v/>
      </c>
      <c r="AR45" s="4">
        <f>IF(AND(AR$1*12+AR$2&gt;=$D$16*12+$E$16,AR$1*12+AR$2&lt;$D$16*12+$E$16+$F$16*12),ROUND($C$16/($F$16*12),0),0)</f>
        <v/>
      </c>
      <c r="AS45" s="4">
        <f>IF(AND(AS$1*12+AS$2&gt;=$D$16*12+$E$16,AS$1*12+AS$2&lt;$D$16*12+$E$16+$F$16*12),ROUND($C$16/($F$16*12),0),0)</f>
        <v/>
      </c>
      <c r="AT45" s="4">
        <f>IF(AND(AT$1*12+AT$2&gt;=$D$16*12+$E$16,AT$1*12+AT$2&lt;$D$16*12+$E$16+$F$16*12),ROUND($C$16/($F$16*12),0),0)</f>
        <v/>
      </c>
      <c r="AU45" s="4">
        <f>IF(AND(AU$1*12+AU$2&gt;=$D$16*12+$E$16,AU$1*12+AU$2&lt;$D$16*12+$E$16+$F$16*12),ROUND($C$16/($F$16*12),0),0)</f>
        <v/>
      </c>
      <c r="AV45" s="4">
        <f>IF(AND(AV$1*12+AV$2&gt;=$D$16*12+$E$16,AV$1*12+AV$2&lt;$D$16*12+$E$16+$F$16*12),ROUND($C$16/($F$16*12),0),0)</f>
        <v/>
      </c>
      <c r="AW45" s="4">
        <f>IF(AND(AW$1*12+AW$2&gt;=$D$16*12+$E$16,AW$1*12+AW$2&lt;$D$16*12+$E$16+$F$16*12),ROUND($C$16/($F$16*12),0),0)</f>
        <v/>
      </c>
      <c r="AX45" s="4">
        <f>IF(AND(AX$1*12+AX$2&gt;=$D$16*12+$E$16,AX$1*12+AX$2&lt;$D$16*12+$E$16+$F$16*12),ROUND($C$16/($F$16*12),0),0)</f>
        <v/>
      </c>
      <c r="AY45" s="4">
        <f>IF(AND(AY$1*12+AY$2&gt;=$D$16*12+$E$16,AY$1*12+AY$2&lt;$D$16*12+$E$16+$F$16*12),ROUND($C$16/($F$16*12),0),0)</f>
        <v/>
      </c>
      <c r="AZ45" s="4">
        <f>IF(AND(AZ$1*12+AZ$2&gt;=$D$16*12+$E$16,AZ$1*12+AZ$2&lt;$D$16*12+$E$16+$F$16*12),ROUND($C$16/($F$16*12),0),0)</f>
        <v/>
      </c>
      <c r="BA45" s="4">
        <f>IF(AND(BA$1*12+BA$2&gt;=$D$16*12+$E$16,BA$1*12+BA$2&lt;$D$16*12+$E$16+$F$16*12),ROUND($C$16/($F$16*12),0),0)</f>
        <v/>
      </c>
      <c r="BB45" s="4">
        <f>IF(AND(BB$1*12+BB$2&gt;=$D$16*12+$E$16,BB$1*12+BB$2&lt;$D$16*12+$E$16+$F$16*12),ROUND($C$16/($F$16*12),0),0)</f>
        <v/>
      </c>
    </row>
    <row r="46">
      <c r="A46" t="inlineStr">
        <is>
          <t>Software-Lizenzen (GWG, jährlich) — AfA</t>
        </is>
      </c>
      <c r="B46" s="4">
        <f>IF(AND(B$1=$D$17,B$2=$E$17),$C$17,0)</f>
        <v/>
      </c>
      <c r="C46" s="4">
        <f>IF(AND(C$1=$D$17,C$2=$E$17),$C$17,0)</f>
        <v/>
      </c>
      <c r="D46" s="4">
        <f>IF(AND(D$1=$D$17,D$2=$E$17),$C$17,0)</f>
        <v/>
      </c>
      <c r="E46" s="4">
        <f>IF(AND(E$1=$D$17,E$2=$E$17),$C$17,0)</f>
        <v/>
      </c>
      <c r="F46" s="4">
        <f>IF(AND(F$1=$D$17,F$2=$E$17),$C$17,0)</f>
        <v/>
      </c>
      <c r="G46" s="4">
        <f>IF(AND(G$1=$D$17,G$2=$E$17),$C$17,0)</f>
        <v/>
      </c>
      <c r="H46" s="4">
        <f>IF(AND(H$1=$D$17,H$2=$E$17),$C$17,0)</f>
        <v/>
      </c>
      <c r="I46" s="4">
        <f>IF(AND(I$1=$D$17,I$2=$E$17),$C$17,0)</f>
        <v/>
      </c>
      <c r="J46" s="4">
        <f>IF(AND(J$1=$D$17,J$2=$E$17),$C$17,0)</f>
        <v/>
      </c>
      <c r="K46" s="4">
        <f>IF(AND(K$1=$D$17,K$2=$E$17),$C$17,0)</f>
        <v/>
      </c>
      <c r="L46" s="4">
        <f>IF(AND(L$1=$D$17,L$2=$E$17),$C$17,0)</f>
        <v/>
      </c>
      <c r="M46" s="4">
        <f>IF(AND(M$1=$D$17,M$2=$E$17),$C$17,0)</f>
        <v/>
      </c>
      <c r="N46" s="4">
        <f>IF(AND(N$1=$D$17,N$2=$E$17),$C$17,0)</f>
        <v/>
      </c>
      <c r="O46" s="4">
        <f>IF(AND(O$1=$D$17,O$2=$E$17),$C$17,0)</f>
        <v/>
      </c>
      <c r="P46" s="4">
        <f>IF(AND(P$1=$D$17,P$2=$E$17),$C$17,0)</f>
        <v/>
      </c>
      <c r="Q46" s="4">
        <f>IF(AND(Q$1=$D$17,Q$2=$E$17),$C$17,0)</f>
        <v/>
      </c>
      <c r="R46" s="4">
        <f>IF(AND(R$1=$D$17,R$2=$E$17),$C$17,0)</f>
        <v/>
      </c>
      <c r="S46" s="4">
        <f>IF(AND(S$1=$D$17,S$2=$E$17),$C$17,0)</f>
        <v/>
      </c>
      <c r="T46" s="4">
        <f>IF(AND(T$1=$D$17,T$2=$E$17),$C$17,0)</f>
        <v/>
      </c>
      <c r="U46" s="4">
        <f>IF(AND(U$1=$D$17,U$2=$E$17),$C$17,0)</f>
        <v/>
      </c>
      <c r="V46" s="4">
        <f>IF(AND(V$1=$D$17,V$2=$E$17),$C$17,0)</f>
        <v/>
      </c>
      <c r="W46" s="4">
        <f>IF(AND(W$1=$D$17,W$2=$E$17),$C$17,0)</f>
        <v/>
      </c>
      <c r="X46" s="4">
        <f>IF(AND(X$1=$D$17,X$2=$E$17),$C$17,0)</f>
        <v/>
      </c>
      <c r="Y46" s="4">
        <f>IF(AND(Y$1=$D$17,Y$2=$E$17),$C$17,0)</f>
        <v/>
      </c>
      <c r="Z46" s="4">
        <f>IF(AND(Z$1=$D$17,Z$2=$E$17),$C$17,0)</f>
        <v/>
      </c>
      <c r="AA46" s="4">
        <f>IF(AND(AA$1=$D$17,AA$2=$E$17),$C$17,0)</f>
        <v/>
      </c>
      <c r="AB46" s="4">
        <f>IF(AND(AB$1=$D$17,AB$2=$E$17),$C$17,0)</f>
        <v/>
      </c>
      <c r="AC46" s="4">
        <f>IF(AND(AC$1=$D$17,AC$2=$E$17),$C$17,0)</f>
        <v/>
      </c>
      <c r="AD46" s="4">
        <f>IF(AND(AD$1=$D$17,AD$2=$E$17),$C$17,0)</f>
        <v/>
      </c>
      <c r="AE46" s="4">
        <f>IF(AND(AE$1=$D$17,AE$2=$E$17),$C$17,0)</f>
        <v/>
      </c>
      <c r="AF46" s="4">
        <f>IF(AND(AF$1=$D$17,AF$2=$E$17),$C$17,0)</f>
        <v/>
      </c>
      <c r="AG46" s="4">
        <f>IF(AND(AG$1=$D$17,AG$2=$E$17),$C$17,0)</f>
        <v/>
      </c>
      <c r="AH46" s="4">
        <f>IF(AND(AH$1=$D$17,AH$2=$E$17),$C$17,0)</f>
        <v/>
      </c>
      <c r="AI46" s="4">
        <f>IF(AND(AI$1=$D$17,AI$2=$E$17),$C$17,0)</f>
        <v/>
      </c>
      <c r="AJ46" s="4">
        <f>IF(AND(AJ$1=$D$17,AJ$2=$E$17),$C$17,0)</f>
        <v/>
      </c>
      <c r="AK46" s="4">
        <f>IF(AND(AK$1=$D$17,AK$2=$E$17),$C$17,0)</f>
        <v/>
      </c>
      <c r="AL46" s="4">
        <f>IF(AND(AL$1=$D$17,AL$2=$E$17),$C$17,0)</f>
        <v/>
      </c>
      <c r="AM46" s="4">
        <f>IF(AND(AM$1=$D$17,AM$2=$E$17),$C$17,0)</f>
        <v/>
      </c>
      <c r="AN46" s="4">
        <f>IF(AND(AN$1=$D$17,AN$2=$E$17),$C$17,0)</f>
        <v/>
      </c>
      <c r="AO46" s="4">
        <f>IF(AND(AO$1=$D$17,AO$2=$E$17),$C$17,0)</f>
        <v/>
      </c>
      <c r="AP46" s="4">
        <f>IF(AND(AP$1=$D$17,AP$2=$E$17),$C$17,0)</f>
        <v/>
      </c>
      <c r="AQ46" s="4">
        <f>IF(AND(AQ$1=$D$17,AQ$2=$E$17),$C$17,0)</f>
        <v/>
      </c>
      <c r="AR46" s="4">
        <f>IF(AND(AR$1=$D$17,AR$2=$E$17),$C$17,0)</f>
        <v/>
      </c>
      <c r="AS46" s="4">
        <f>IF(AND(AS$1=$D$17,AS$2=$E$17),$C$17,0)</f>
        <v/>
      </c>
      <c r="AT46" s="4">
        <f>IF(AND(AT$1=$D$17,AT$2=$E$17),$C$17,0)</f>
        <v/>
      </c>
      <c r="AU46" s="4">
        <f>IF(AND(AU$1=$D$17,AU$2=$E$17),$C$17,0)</f>
        <v/>
      </c>
      <c r="AV46" s="4">
        <f>IF(AND(AV$1=$D$17,AV$2=$E$17),$C$17,0)</f>
        <v/>
      </c>
      <c r="AW46" s="4">
        <f>IF(AND(AW$1=$D$17,AW$2=$E$17),$C$17,0)</f>
        <v/>
      </c>
      <c r="AX46" s="4">
        <f>IF(AND(AX$1=$D$17,AX$2=$E$17),$C$17,0)</f>
        <v/>
      </c>
      <c r="AY46" s="4">
        <f>IF(AND(AY$1=$D$17,AY$2=$E$17),$C$17,0)</f>
        <v/>
      </c>
      <c r="AZ46" s="4">
        <f>IF(AND(AZ$1=$D$17,AZ$2=$E$17),$C$17,0)</f>
        <v/>
      </c>
      <c r="BA46" s="4">
        <f>IF(AND(BA$1=$D$17,BA$2=$E$17),$C$17,0)</f>
        <v/>
      </c>
      <c r="BB46" s="4">
        <f>IF(AND(BB$1=$D$17,BB$2=$E$17),$C$17,0)</f>
        <v/>
      </c>
    </row>
    <row r="47">
      <c r="A47" t="inlineStr">
        <is>
          <t>Domain/SSL/Zertifikate (GWG) — AfA</t>
        </is>
      </c>
      <c r="B47" s="4">
        <f>IF(AND(B$1=$D$18,B$2=$E$18),$C$18,0)</f>
        <v/>
      </c>
      <c r="C47" s="4">
        <f>IF(AND(C$1=$D$18,C$2=$E$18),$C$18,0)</f>
        <v/>
      </c>
      <c r="D47" s="4">
        <f>IF(AND(D$1=$D$18,D$2=$E$18),$C$18,0)</f>
        <v/>
      </c>
      <c r="E47" s="4">
        <f>IF(AND(E$1=$D$18,E$2=$E$18),$C$18,0)</f>
        <v/>
      </c>
      <c r="F47" s="4">
        <f>IF(AND(F$1=$D$18,F$2=$E$18),$C$18,0)</f>
        <v/>
      </c>
      <c r="G47" s="4">
        <f>IF(AND(G$1=$D$18,G$2=$E$18),$C$18,0)</f>
        <v/>
      </c>
      <c r="H47" s="4">
        <f>IF(AND(H$1=$D$18,H$2=$E$18),$C$18,0)</f>
        <v/>
      </c>
      <c r="I47" s="4">
        <f>IF(AND(I$1=$D$18,I$2=$E$18),$C$18,0)</f>
        <v/>
      </c>
      <c r="J47" s="4">
        <f>IF(AND(J$1=$D$18,J$2=$E$18),$C$18,0)</f>
        <v/>
      </c>
      <c r="K47" s="4">
        <f>IF(AND(K$1=$D$18,K$2=$E$18),$C$18,0)</f>
        <v/>
      </c>
      <c r="L47" s="4">
        <f>IF(AND(L$1=$D$18,L$2=$E$18),$C$18,0)</f>
        <v/>
      </c>
      <c r="M47" s="4">
        <f>IF(AND(M$1=$D$18,M$2=$E$18),$C$18,0)</f>
        <v/>
      </c>
      <c r="N47" s="4">
        <f>IF(AND(N$1=$D$18,N$2=$E$18),$C$18,0)</f>
        <v/>
      </c>
      <c r="O47" s="4">
        <f>IF(AND(O$1=$D$18,O$2=$E$18),$C$18,0)</f>
        <v/>
      </c>
      <c r="P47" s="4">
        <f>IF(AND(P$1=$D$18,P$2=$E$18),$C$18,0)</f>
        <v/>
      </c>
      <c r="Q47" s="4">
        <f>IF(AND(Q$1=$D$18,Q$2=$E$18),$C$18,0)</f>
        <v/>
      </c>
      <c r="R47" s="4">
        <f>IF(AND(R$1=$D$18,R$2=$E$18),$C$18,0)</f>
        <v/>
      </c>
      <c r="S47" s="4">
        <f>IF(AND(S$1=$D$18,S$2=$E$18),$C$18,0)</f>
        <v/>
      </c>
      <c r="T47" s="4">
        <f>IF(AND(T$1=$D$18,T$2=$E$18),$C$18,0)</f>
        <v/>
      </c>
      <c r="U47" s="4">
        <f>IF(AND(U$1=$D$18,U$2=$E$18),$C$18,0)</f>
        <v/>
      </c>
      <c r="V47" s="4">
        <f>IF(AND(V$1=$D$18,V$2=$E$18),$C$18,0)</f>
        <v/>
      </c>
      <c r="W47" s="4">
        <f>IF(AND(W$1=$D$18,W$2=$E$18),$C$18,0)</f>
        <v/>
      </c>
      <c r="X47" s="4">
        <f>IF(AND(X$1=$D$18,X$2=$E$18),$C$18,0)</f>
        <v/>
      </c>
      <c r="Y47" s="4">
        <f>IF(AND(Y$1=$D$18,Y$2=$E$18),$C$18,0)</f>
        <v/>
      </c>
      <c r="Z47" s="4">
        <f>IF(AND(Z$1=$D$18,Z$2=$E$18),$C$18,0)</f>
        <v/>
      </c>
      <c r="AA47" s="4">
        <f>IF(AND(AA$1=$D$18,AA$2=$E$18),$C$18,0)</f>
        <v/>
      </c>
      <c r="AB47" s="4">
        <f>IF(AND(AB$1=$D$18,AB$2=$E$18),$C$18,0)</f>
        <v/>
      </c>
      <c r="AC47" s="4">
        <f>IF(AND(AC$1=$D$18,AC$2=$E$18),$C$18,0)</f>
        <v/>
      </c>
      <c r="AD47" s="4">
        <f>IF(AND(AD$1=$D$18,AD$2=$E$18),$C$18,0)</f>
        <v/>
      </c>
      <c r="AE47" s="4">
        <f>IF(AND(AE$1=$D$18,AE$2=$E$18),$C$18,0)</f>
        <v/>
      </c>
      <c r="AF47" s="4">
        <f>IF(AND(AF$1=$D$18,AF$2=$E$18),$C$18,0)</f>
        <v/>
      </c>
      <c r="AG47" s="4">
        <f>IF(AND(AG$1=$D$18,AG$2=$E$18),$C$18,0)</f>
        <v/>
      </c>
      <c r="AH47" s="4">
        <f>IF(AND(AH$1=$D$18,AH$2=$E$18),$C$18,0)</f>
        <v/>
      </c>
      <c r="AI47" s="4">
        <f>IF(AND(AI$1=$D$18,AI$2=$E$18),$C$18,0)</f>
        <v/>
      </c>
      <c r="AJ47" s="4">
        <f>IF(AND(AJ$1=$D$18,AJ$2=$E$18),$C$18,0)</f>
        <v/>
      </c>
      <c r="AK47" s="4">
        <f>IF(AND(AK$1=$D$18,AK$2=$E$18),$C$18,0)</f>
        <v/>
      </c>
      <c r="AL47" s="4">
        <f>IF(AND(AL$1=$D$18,AL$2=$E$18),$C$18,0)</f>
        <v/>
      </c>
      <c r="AM47" s="4">
        <f>IF(AND(AM$1=$D$18,AM$2=$E$18),$C$18,0)</f>
        <v/>
      </c>
      <c r="AN47" s="4">
        <f>IF(AND(AN$1=$D$18,AN$2=$E$18),$C$18,0)</f>
        <v/>
      </c>
      <c r="AO47" s="4">
        <f>IF(AND(AO$1=$D$18,AO$2=$E$18),$C$18,0)</f>
        <v/>
      </c>
      <c r="AP47" s="4">
        <f>IF(AND(AP$1=$D$18,AP$2=$E$18),$C$18,0)</f>
        <v/>
      </c>
      <c r="AQ47" s="4">
        <f>IF(AND(AQ$1=$D$18,AQ$2=$E$18),$C$18,0)</f>
        <v/>
      </c>
      <c r="AR47" s="4">
        <f>IF(AND(AR$1=$D$18,AR$2=$E$18),$C$18,0)</f>
        <v/>
      </c>
      <c r="AS47" s="4">
        <f>IF(AND(AS$1=$D$18,AS$2=$E$18),$C$18,0)</f>
        <v/>
      </c>
      <c r="AT47" s="4">
        <f>IF(AND(AT$1=$D$18,AT$2=$E$18),$C$18,0)</f>
        <v/>
      </c>
      <c r="AU47" s="4">
        <f>IF(AND(AU$1=$D$18,AU$2=$E$18),$C$18,0)</f>
        <v/>
      </c>
      <c r="AV47" s="4">
        <f>IF(AND(AV$1=$D$18,AV$2=$E$18),$C$18,0)</f>
        <v/>
      </c>
      <c r="AW47" s="4">
        <f>IF(AND(AW$1=$D$18,AW$2=$E$18),$C$18,0)</f>
        <v/>
      </c>
      <c r="AX47" s="4">
        <f>IF(AND(AX$1=$D$18,AX$2=$E$18),$C$18,0)</f>
        <v/>
      </c>
      <c r="AY47" s="4">
        <f>IF(AND(AY$1=$D$18,AY$2=$E$18),$C$18,0)</f>
        <v/>
      </c>
      <c r="AZ47" s="4">
        <f>IF(AND(AZ$1=$D$18,AZ$2=$E$18),$C$18,0)</f>
        <v/>
      </c>
      <c r="BA47" s="4">
        <f>IF(AND(BA$1=$D$18,BA$2=$E$18),$C$18,0)</f>
        <v/>
      </c>
      <c r="BB47" s="4">
        <f>IF(AND(BB$1=$D$18,BB$2=$E$18),$C$18,0)</f>
        <v/>
      </c>
    </row>
    <row r="48"/>
    <row r="49">
      <c r="A49" s="1" t="inlineStr">
        <is>
          <t>TOTAL AfA</t>
        </is>
      </c>
      <c r="B49" s="4">
        <f>B36+B37+B38+B39+B40+B41+B42+B43+B44+B45+B46+B47</f>
        <v/>
      </c>
      <c r="C49" s="4">
        <f>C36+C37+C38+C39+C40+C41+C42+C43+C44+C45+C46+C47</f>
        <v/>
      </c>
      <c r="D49" s="4">
        <f>D36+D37+D38+D39+D40+D41+D42+D43+D44+D45+D46+D47</f>
        <v/>
      </c>
      <c r="E49" s="4">
        <f>E36+E37+E38+E39+E40+E41+E42+E43+E44+E45+E46+E47</f>
        <v/>
      </c>
      <c r="F49" s="4">
        <f>F36+F37+F38+F39+F40+F41+F42+F43+F44+F45+F46+F47</f>
        <v/>
      </c>
      <c r="G49" s="4">
        <f>G36+G37+G38+G39+G40+G41+G42+G43+G44+G45+G46+G47</f>
        <v/>
      </c>
      <c r="H49" s="4">
        <f>H36+H37+H38+H39+H40+H41+H42+H43+H44+H45+H46+H47</f>
        <v/>
      </c>
      <c r="I49" s="4">
        <f>I36+I37+I38+I39+I40+I41+I42+I43+I44+I45+I46+I47</f>
        <v/>
      </c>
      <c r="J49" s="4">
        <f>J36+J37+J38+J39+J40+J41+J42+J43+J44+J45+J46+J47</f>
        <v/>
      </c>
      <c r="K49" s="4">
        <f>K36+K37+K38+K39+K40+K41+K42+K43+K44+K45+K46+K47</f>
        <v/>
      </c>
      <c r="L49" s="4">
        <f>L36+L37+L38+L39+L40+L41+L42+L43+L44+L45+L46+L47</f>
        <v/>
      </c>
      <c r="M49" s="4">
        <f>M36+M37+M38+M39+M40+M41+M42+M43+M44+M45+M46+M47</f>
        <v/>
      </c>
      <c r="N49" s="4">
        <f>N36+N37+N38+N39+N40+N41+N42+N43+N44+N45+N46+N47</f>
        <v/>
      </c>
      <c r="O49" s="4">
        <f>O36+O37+O38+O39+O40+O41+O42+O43+O44+O45+O46+O47</f>
        <v/>
      </c>
      <c r="P49" s="4">
        <f>P36+P37+P38+P39+P40+P41+P42+P43+P44+P45+P46+P47</f>
        <v/>
      </c>
      <c r="Q49" s="4">
        <f>Q36+Q37+Q38+Q39+Q40+Q41+Q42+Q43+Q44+Q45+Q46+Q47</f>
        <v/>
      </c>
      <c r="R49" s="4">
        <f>R36+R37+R38+R39+R40+R41+R42+R43+R44+R45+R46+R47</f>
        <v/>
      </c>
      <c r="S49" s="4">
        <f>S36+S37+S38+S39+S40+S41+S42+S43+S44+S45+S46+S47</f>
        <v/>
      </c>
      <c r="T49" s="4">
        <f>T36+T37+T38+T39+T40+T41+T42+T43+T44+T45+T46+T47</f>
        <v/>
      </c>
      <c r="U49" s="4">
        <f>U36+U37+U38+U39+U40+U41+U42+U43+U44+U45+U46+U47</f>
        <v/>
      </c>
      <c r="V49" s="4">
        <f>V36+V37+V38+V39+V40+V41+V42+V43+V44+V45+V46+V47</f>
        <v/>
      </c>
      <c r="W49" s="4">
        <f>W36+W37+W38+W39+W40+W41+W42+W43+W44+W45+W46+W47</f>
        <v/>
      </c>
      <c r="X49" s="4">
        <f>X36+X37+X38+X39+X40+X41+X42+X43+X44+X45+X46+X47</f>
        <v/>
      </c>
      <c r="Y49" s="4">
        <f>Y36+Y37+Y38+Y39+Y40+Y41+Y42+Y43+Y44+Y45+Y46+Y47</f>
        <v/>
      </c>
      <c r="Z49" s="4">
        <f>Z36+Z37+Z38+Z39+Z40+Z41+Z42+Z43+Z44+Z45+Z46+Z47</f>
        <v/>
      </c>
      <c r="AA49" s="4">
        <f>AA36+AA37+AA38+AA39+AA40+AA41+AA42+AA43+AA44+AA45+AA46+AA47</f>
        <v/>
      </c>
      <c r="AB49" s="4">
        <f>AB36+AB37+AB38+AB39+AB40+AB41+AB42+AB43+AB44+AB45+AB46+AB47</f>
        <v/>
      </c>
      <c r="AC49" s="4">
        <f>AC36+AC37+AC38+AC39+AC40+AC41+AC42+AC43+AC44+AC45+AC46+AC47</f>
        <v/>
      </c>
      <c r="AD49" s="4">
        <f>AD36+AD37+AD38+AD39+AD40+AD41+AD42+AD43+AD44+AD45+AD46+AD47</f>
        <v/>
      </c>
      <c r="AE49" s="4">
        <f>AE36+AE37+AE38+AE39+AE40+AE41+AE42+AE43+AE44+AE45+AE46+AE47</f>
        <v/>
      </c>
      <c r="AF49" s="4">
        <f>AF36+AF37+AF38+AF39+AF40+AF41+AF42+AF43+AF44+AF45+AF46+AF47</f>
        <v/>
      </c>
      <c r="AG49" s="4">
        <f>AG36+AG37+AG38+AG39+AG40+AG41+AG42+AG43+AG44+AG45+AG46+AG47</f>
        <v/>
      </c>
      <c r="AH49" s="4">
        <f>AH36+AH37+AH38+AH39+AH40+AH41+AH42+AH43+AH44+AH45+AH46+AH47</f>
        <v/>
      </c>
      <c r="AI49" s="4">
        <f>AI36+AI37+AI38+AI39+AI40+AI41+AI42+AI43+AI44+AI45+AI46+AI47</f>
        <v/>
      </c>
      <c r="AJ49" s="4">
        <f>AJ36+AJ37+AJ38+AJ39+AJ40+AJ41+AJ42+AJ43+AJ44+AJ45+AJ46+AJ47</f>
        <v/>
      </c>
      <c r="AK49" s="4">
        <f>AK36+AK37+AK38+AK39+AK40+AK41+AK42+AK43+AK44+AK45+AK46+AK47</f>
        <v/>
      </c>
      <c r="AL49" s="4">
        <f>AL36+AL37+AL38+AL39+AL40+AL41+AL42+AL43+AL44+AL45+AL46+AL47</f>
        <v/>
      </c>
      <c r="AM49" s="4">
        <f>AM36+AM37+AM38+AM39+AM40+AM41+AM42+AM43+AM44+AM45+AM46+AM47</f>
        <v/>
      </c>
      <c r="AN49" s="4">
        <f>AN36+AN37+AN38+AN39+AN40+AN41+AN42+AN43+AN44+AN45+AN46+AN47</f>
        <v/>
      </c>
      <c r="AO49" s="4">
        <f>AO36+AO37+AO38+AO39+AO40+AO41+AO42+AO43+AO44+AO45+AO46+AO47</f>
        <v/>
      </c>
      <c r="AP49" s="4">
        <f>AP36+AP37+AP38+AP39+AP40+AP41+AP42+AP43+AP44+AP45+AP46+AP47</f>
        <v/>
      </c>
      <c r="AQ49" s="4">
        <f>AQ36+AQ37+AQ38+AQ39+AQ40+AQ41+AQ42+AQ43+AQ44+AQ45+AQ46+AQ47</f>
        <v/>
      </c>
      <c r="AR49" s="4">
        <f>AR36+AR37+AR38+AR39+AR40+AR41+AR42+AR43+AR44+AR45+AR46+AR47</f>
        <v/>
      </c>
      <c r="AS49" s="4">
        <f>AS36+AS37+AS38+AS39+AS40+AS41+AS42+AS43+AS44+AS45+AS46+AS47</f>
        <v/>
      </c>
      <c r="AT49" s="4">
        <f>AT36+AT37+AT38+AT39+AT40+AT41+AT42+AT43+AT44+AT45+AT46+AT47</f>
        <v/>
      </c>
      <c r="AU49" s="4">
        <f>AU36+AU37+AU38+AU39+AU40+AU41+AU42+AU43+AU44+AU45+AU46+AU47</f>
        <v/>
      </c>
      <c r="AV49" s="4">
        <f>AV36+AV37+AV38+AV39+AV40+AV41+AV42+AV43+AV44+AV45+AV46+AV47</f>
        <v/>
      </c>
      <c r="AW49" s="4">
        <f>AW36+AW37+AW38+AW39+AW40+AW41+AW42+AW43+AW44+AW45+AW46+AW47</f>
        <v/>
      </c>
      <c r="AX49" s="4">
        <f>AX36+AX37+AX38+AX39+AX40+AX41+AX42+AX43+AX44+AX45+AX46+AX47</f>
        <v/>
      </c>
      <c r="AY49" s="4">
        <f>AY36+AY37+AY38+AY39+AY40+AY41+AY42+AY43+AY44+AY45+AY46+AY47</f>
        <v/>
      </c>
      <c r="AZ49" s="4">
        <f>AZ36+AZ37+AZ38+AZ39+AZ40+AZ41+AZ42+AZ43+AZ44+AZ45+AZ46+AZ47</f>
        <v/>
      </c>
      <c r="BA49" s="4">
        <f>BA36+BA37+BA38+BA39+BA40+BA41+BA42+BA43+BA44+BA45+BA46+BA47</f>
        <v/>
      </c>
      <c r="BB49" s="4">
        <f>BB36+BB37+BB38+BB39+BB40+BB41+BB42+BB43+BB44+BB45+BB46+BB47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Mac Mini Stück</t>
        </is>
      </c>
      <c r="B4" s="4" t="n">
        <v>0</v>
      </c>
      <c r="C4" s="4" t="n">
        <v>0</v>
      </c>
      <c r="D4" s="4" t="n">
        <v>0</v>
      </c>
      <c r="E4" s="4" t="n">
        <v>0</v>
      </c>
      <c r="F4" s="4" t="n">
        <v>0</v>
      </c>
      <c r="G4" s="4" t="n">
        <v>0</v>
      </c>
      <c r="H4" s="4" t="n">
        <v>0</v>
      </c>
      <c r="I4" s="4" t="n">
        <v>0</v>
      </c>
      <c r="J4" s="4" t="n">
        <v>0</v>
      </c>
      <c r="K4" s="4" t="n">
        <v>0</v>
      </c>
      <c r="L4" s="4" t="n">
        <v>0</v>
      </c>
      <c r="M4" s="4" t="n">
        <v>0</v>
      </c>
      <c r="N4" s="4" t="n">
        <v>0</v>
      </c>
      <c r="O4" s="4" t="n">
        <v>0</v>
      </c>
      <c r="P4" s="4" t="n">
        <v>0</v>
      </c>
      <c r="Q4" s="4" t="n">
        <v>0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0</v>
      </c>
      <c r="X4" s="4" t="n">
        <v>0</v>
      </c>
      <c r="Y4" s="4" t="n">
        <v>0</v>
      </c>
      <c r="Z4" s="4" t="n">
        <v>0</v>
      </c>
      <c r="AA4" s="4" t="n">
        <v>0</v>
      </c>
      <c r="AB4" s="4" t="n">
        <v>0</v>
      </c>
      <c r="AC4" s="4" t="n">
        <v>0</v>
      </c>
      <c r="AD4" s="4" t="n">
        <v>0</v>
      </c>
      <c r="AE4" s="4" t="n">
        <v>0</v>
      </c>
      <c r="AF4" s="4" t="n">
        <v>0</v>
      </c>
      <c r="AG4" s="4" t="n">
        <v>0</v>
      </c>
      <c r="AH4" s="4" t="n">
        <v>0</v>
      </c>
      <c r="AI4" s="4" t="n">
        <v>0</v>
      </c>
      <c r="AJ4" s="4" t="n">
        <v>0</v>
      </c>
      <c r="AK4" s="4" t="n">
        <v>0</v>
      </c>
      <c r="AL4" s="4" t="n">
        <v>0</v>
      </c>
      <c r="AM4" s="4" t="n">
        <v>0</v>
      </c>
      <c r="AN4" s="4" t="n">
        <v>0</v>
      </c>
      <c r="AO4" s="4" t="n">
        <v>0</v>
      </c>
      <c r="AP4" s="4" t="n">
        <v>0</v>
      </c>
      <c r="AQ4" s="4" t="n">
        <v>0</v>
      </c>
      <c r="AR4" s="4" t="n">
        <v>0</v>
      </c>
      <c r="AS4" s="4" t="n">
        <v>0</v>
      </c>
      <c r="AT4" s="4" t="n">
        <v>0</v>
      </c>
      <c r="AU4" s="4" t="n">
        <v>0</v>
      </c>
      <c r="AV4" s="4" t="n">
        <v>0</v>
      </c>
      <c r="AW4" s="4" t="n">
        <v>0</v>
      </c>
      <c r="AX4" s="4" t="n">
        <v>0</v>
      </c>
      <c r="AY4" s="4" t="n">
        <v>0</v>
      </c>
      <c r="AZ4" s="4" t="n">
        <v>0</v>
      </c>
      <c r="BA4" s="4" t="n">
        <v>0</v>
      </c>
      <c r="BB4" s="4" t="n">
        <v>0</v>
      </c>
    </row>
    <row r="5">
      <c r="A5" t="inlineStr">
        <is>
          <t>Mac Studio Stück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SUMME Materialaufwand</t>
        </is>
      </c>
      <c r="B6" s="4" t="n">
        <v>0</v>
      </c>
      <c r="C6" s="4" t="n">
        <v>0</v>
      </c>
      <c r="D6" s="4" t="n">
        <v>0</v>
      </c>
      <c r="E6" s="4" t="n">
        <v>0</v>
      </c>
      <c r="F6" s="4" t="n">
        <v>0</v>
      </c>
      <c r="G6" s="4" t="n">
        <v>0</v>
      </c>
      <c r="H6" s="4" t="n">
        <v>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Gewerbesteuer (F)</t>
        </is>
      </c>
      <c r="B4" s="4">
        <f>IF(('Umsatzerlöse'!B10-Materialaufwand!Bundefined-Personalkosten!B56-Investitionen!B49-(B7+B8+B9+B10+B11+B12+B13+B14+B15+B16+B18+B19+B20+B21+B22+B23+B24+B26+B27+B29+B30+B31+B32+B33+B34+B35+B36+B37+B38+B39+B40+B41+B42))&gt;0,ROUND(('Umsatzerlöse'!B10-Materialaufwand!Bundefined-Personalkosten!B56-Investitionen!B49-(B7+B8+B9+B10+B11+B12+B13+B14+B15+B16+B18+B19+B20+B21+B22+B23+B24+B26+B27+B29+B30+B31+B32+B33+B34+B35+B36+B37+B38+B39+B40+B41+B42))*0.1225,0),0)</f>
        <v/>
      </c>
      <c r="C4" s="4">
        <f>IF(('Umsatzerlöse'!C10-Materialaufwand!Cundefined-Personalkosten!C56-Investitionen!C49-(C7+C8+C9+C10+C11+C12+C13+C14+C15+C16+C18+C19+C20+C21+C22+C23+C24+C26+C27+C29+C30+C31+C32+C33+C34+C35+C36+C37+C38+C39+C40+C41+C42))&gt;0,ROUND(('Umsatzerlöse'!C10-Materialaufwand!Cundefined-Personalkosten!C56-Investitionen!C49-(C7+C8+C9+C10+C11+C12+C13+C14+C15+C16+C18+C19+C20+C21+C22+C23+C24+C26+C27+C29+C30+C31+C32+C33+C34+C35+C36+C37+C38+C39+C40+C41+C42))*0.1225,0),0)</f>
        <v/>
      </c>
      <c r="D4" s="4">
        <f>IF(('Umsatzerlöse'!D10-Materialaufwand!Dundefined-Personalkosten!D56-Investitionen!D49-(D7+D8+D9+D10+D11+D12+D13+D14+D15+D16+D18+D19+D20+D21+D22+D23+D24+D26+D27+D29+D30+D31+D32+D33+D34+D35+D36+D37+D38+D39+D40+D41+D42))&gt;0,ROUND(('Umsatzerlöse'!D10-Materialaufwand!Dundefined-Personalkosten!D56-Investitionen!D49-(D7+D8+D9+D10+D11+D12+D13+D14+D15+D16+D18+D19+D20+D21+D22+D23+D24+D26+D27+D29+D30+D31+D32+D33+D34+D35+D36+D37+D38+D39+D40+D41+D42))*0.1225,0),0)</f>
        <v/>
      </c>
      <c r="E4" s="4">
        <f>IF(('Umsatzerlöse'!E10-Materialaufwand!Eundefined-Personalkosten!E56-Investitionen!E49-(E7+E8+E9+E10+E11+E12+E13+E14+E15+E16+E18+E19+E20+E21+E22+E23+E24+E26+E27+E29+E30+E31+E32+E33+E34+E35+E36+E37+E38+E39+E40+E41+E42))&gt;0,ROUND(('Umsatzerlöse'!E10-Materialaufwand!Eundefined-Personalkosten!E56-Investitionen!E49-(E7+E8+E9+E10+E11+E12+E13+E14+E15+E16+E18+E19+E20+E21+E22+E23+E24+E26+E27+E29+E30+E31+E32+E33+E34+E35+E36+E37+E38+E39+E40+E41+E42))*0.1225,0),0)</f>
        <v/>
      </c>
      <c r="F4" s="4">
        <f>IF(('Umsatzerlöse'!F10-Materialaufwand!Fundefined-Personalkosten!F56-Investitionen!F49-(F7+F8+F9+F10+F11+F12+F13+F14+F15+F16+F18+F19+F20+F21+F22+F23+F24+F26+F27+F29+F30+F31+F32+F33+F34+F35+F36+F37+F38+F39+F40+F41+F42))&gt;0,ROUND(('Umsatzerlöse'!F10-Materialaufwand!Fundefined-Personalkosten!F56-Investitionen!F49-(F7+F8+F9+F10+F11+F12+F13+F14+F15+F16+F18+F19+F20+F21+F22+F23+F24+F26+F27+F29+F30+F31+F32+F33+F34+F35+F36+F37+F38+F39+F40+F41+F42))*0.1225,0),0)</f>
        <v/>
      </c>
      <c r="G4" s="4">
        <f>IF(('Umsatzerlöse'!G10-Materialaufwand!Gundefined-Personalkosten!G56-Investitionen!G49-(G7+G8+G9+G10+G11+G12+G13+G14+G15+G16+G18+G19+G20+G21+G22+G23+G24+G26+G27+G29+G30+G31+G32+G33+G34+G35+G36+G37+G38+G39+G40+G41+G42))&gt;0,ROUND(('Umsatzerlöse'!G10-Materialaufwand!Gundefined-Personalkosten!G56-Investitionen!G49-(G7+G8+G9+G10+G11+G12+G13+G14+G15+G16+G18+G19+G20+G21+G22+G23+G24+G26+G27+G29+G30+G31+G32+G33+G34+G35+G36+G37+G38+G39+G40+G41+G42))*0.1225,0),0)</f>
        <v/>
      </c>
      <c r="H4" s="4">
        <f>IF(('Umsatzerlöse'!H10-Materialaufwand!Hundefined-Personalkosten!H56-Investitionen!H49-(H7+H8+H9+H10+H11+H12+H13+H14+H15+H16+H18+H19+H20+H21+H22+H23+H24+H26+H27+H29+H30+H31+H32+H33+H34+H35+H36+H37+H38+H39+H40+H41+H42))&gt;0,ROUND(('Umsatzerlöse'!H10-Materialaufwand!Hundefined-Personalkosten!H56-Investitionen!H49-(H7+H8+H9+H10+H11+H12+H13+H14+H15+H16+H18+H19+H20+H21+H22+H23+H24+H26+H27+H29+H30+H31+H32+H33+H34+H35+H36+H37+H38+H39+H40+H41+H42))*0.1225,0),0)</f>
        <v/>
      </c>
      <c r="I4" s="4">
        <f>IF(('Umsatzerlöse'!I10-Materialaufwand!Iundefined-Personalkosten!I56-Investitionen!I49-(I7+I8+I9+I10+I11+I12+I13+I14+I15+I16+I18+I19+I20+I21+I22+I23+I24+I26+I27+I29+I30+I31+I32+I33+I34+I35+I36+I37+I38+I39+I40+I41+I42))&gt;0,ROUND(('Umsatzerlöse'!I10-Materialaufwand!Iundefined-Personalkosten!I56-Investitionen!I49-(I7+I8+I9+I10+I11+I12+I13+I14+I15+I16+I18+I19+I20+I21+I22+I23+I24+I26+I27+I29+I30+I31+I32+I33+I34+I35+I36+I37+I38+I39+I40+I41+I42))*0.1225,0),0)</f>
        <v/>
      </c>
      <c r="J4" s="4">
        <f>IF(('Umsatzerlöse'!J10-Materialaufwand!Jundefined-Personalkosten!J56-Investitionen!J49-(J7+J8+J9+J10+J11+J12+J13+J14+J15+J16+J18+J19+J20+J21+J22+J23+J24+J26+J27+J29+J30+J31+J32+J33+J34+J35+J36+J37+J38+J39+J40+J41+J42))&gt;0,ROUND(('Umsatzerlöse'!J10-Materialaufwand!Jundefined-Personalkosten!J56-Investitionen!J49-(J7+J8+J9+J10+J11+J12+J13+J14+J15+J16+J18+J19+J20+J21+J22+J23+J24+J26+J27+J29+J30+J31+J32+J33+J34+J35+J36+J37+J38+J39+J40+J41+J42))*0.1225,0),0)</f>
        <v/>
      </c>
      <c r="K4" s="4">
        <f>IF(('Umsatzerlöse'!K10-Materialaufwand!Kundefined-Personalkosten!K56-Investitionen!K49-(K7+K8+K9+K10+K11+K12+K13+K14+K15+K16+K18+K19+K20+K21+K22+K23+K24+K26+K27+K29+K30+K31+K32+K33+K34+K35+K36+K37+K38+K39+K40+K41+K42))&gt;0,ROUND(('Umsatzerlöse'!K10-Materialaufwand!Kundefined-Personalkosten!K56-Investitionen!K49-(K7+K8+K9+K10+K11+K12+K13+K14+K15+K16+K18+K19+K20+K21+K22+K23+K24+K26+K27+K29+K30+K31+K32+K33+K34+K35+K36+K37+K38+K39+K40+K41+K42))*0.1225,0),0)</f>
        <v/>
      </c>
      <c r="L4" s="4">
        <f>IF(('Umsatzerlöse'!L10-Materialaufwand!Lundefined-Personalkosten!L56-Investitionen!L49-(L7+L8+L9+L10+L11+L12+L13+L14+L15+L16+L18+L19+L20+L21+L22+L23+L24+L26+L27+L29+L30+L31+L32+L33+L34+L35+L36+L37+L38+L39+L40+L41+L42))&gt;0,ROUND(('Umsatzerlöse'!L10-Materialaufwand!Lundefined-Personalkosten!L56-Investitionen!L49-(L7+L8+L9+L10+L11+L12+L13+L14+L15+L16+L18+L19+L20+L21+L22+L23+L24+L26+L27+L29+L30+L31+L32+L33+L34+L35+L36+L37+L38+L39+L40+L41+L42))*0.1225,0),0)</f>
        <v/>
      </c>
      <c r="M4" s="4">
        <f>IF(('Umsatzerlöse'!M10-Materialaufwand!Mundefined-Personalkosten!M56-Investitionen!M49-(M7+M8+M9+M10+M11+M12+M13+M14+M15+M16+M18+M19+M20+M21+M22+M23+M24+M26+M27+M29+M30+M31+M32+M33+M34+M35+M36+M37+M38+M39+M40+M41+M42))&gt;0,ROUND(('Umsatzerlöse'!M10-Materialaufwand!Mundefined-Personalkosten!M56-Investitionen!M49-(M7+M8+M9+M10+M11+M12+M13+M14+M15+M16+M18+M19+M20+M21+M22+M23+M24+M26+M27+M29+M30+M31+M32+M33+M34+M35+M36+M37+M38+M39+M40+M41+M42))*0.1225,0),0)</f>
        <v/>
      </c>
      <c r="N4" s="4">
        <f>IF(('Umsatzerlöse'!N10-Materialaufwand!Nundefined-Personalkosten!N56-Investitionen!N49-(N7+N8+N9+N10+N11+N12+N13+N14+N15+N16+N18+N19+N20+N21+N22+N23+N24+N26+N27+N29+N30+N31+N32+N33+N34+N35+N36+N37+N38+N39+N40+N41+N42))&gt;0,ROUND(('Umsatzerlöse'!N10-Materialaufwand!Nundefined-Personalkosten!N56-Investitionen!N49-(N7+N8+N9+N10+N11+N12+N13+N14+N15+N16+N18+N19+N20+N21+N22+N23+N24+N26+N27+N29+N30+N31+N32+N33+N34+N35+N36+N37+N38+N39+N40+N41+N42))*0.1225,0),0)</f>
        <v/>
      </c>
      <c r="O4" s="4">
        <f>IF(('Umsatzerlöse'!O10-Materialaufwand!Oundefined-Personalkosten!O56-Investitionen!O49-(O7+O8+O9+O10+O11+O12+O13+O14+O15+O16+O18+O19+O20+O21+O22+O23+O24+O26+O27+O29+O30+O31+O32+O33+O34+O35+O36+O37+O38+O39+O40+O41+O42))&gt;0,ROUND(('Umsatzerlöse'!O10-Materialaufwand!Oundefined-Personalkosten!O56-Investitionen!O49-(O7+O8+O9+O10+O11+O12+O13+O14+O15+O16+O18+O19+O20+O21+O22+O23+O24+O26+O27+O29+O30+O31+O32+O33+O34+O35+O36+O37+O38+O39+O40+O41+O42))*0.1225,0),0)</f>
        <v/>
      </c>
      <c r="P4" s="4">
        <f>IF(('Umsatzerlöse'!P10-Materialaufwand!Pundefined-Personalkosten!P56-Investitionen!P49-(P7+P8+P9+P10+P11+P12+P13+P14+P15+P16+P18+P19+P20+P21+P22+P23+P24+P26+P27+P29+P30+P31+P32+P33+P34+P35+P36+P37+P38+P39+P40+P41+P42))&gt;0,ROUND(('Umsatzerlöse'!P10-Materialaufwand!Pundefined-Personalkosten!P56-Investitionen!P49-(P7+P8+P9+P10+P11+P12+P13+P14+P15+P16+P18+P19+P20+P21+P22+P23+P24+P26+P27+P29+P30+P31+P32+P33+P34+P35+P36+P37+P38+P39+P40+P41+P42))*0.1225,0),0)</f>
        <v/>
      </c>
      <c r="Q4" s="4">
        <f>IF(('Umsatzerlöse'!Q10-Materialaufwand!Qundefined-Personalkosten!Q56-Investitionen!Q49-(Q7+Q8+Q9+Q10+Q11+Q12+Q13+Q14+Q15+Q16+Q18+Q19+Q20+Q21+Q22+Q23+Q24+Q26+Q27+Q29+Q30+Q31+Q32+Q33+Q34+Q35+Q36+Q37+Q38+Q39+Q40+Q41+Q42))&gt;0,ROUND(('Umsatzerlöse'!Q10-Materialaufwand!Qundefined-Personalkosten!Q56-Investitionen!Q49-(Q7+Q8+Q9+Q10+Q11+Q12+Q13+Q14+Q15+Q16+Q18+Q19+Q20+Q21+Q22+Q23+Q24+Q26+Q27+Q29+Q30+Q31+Q32+Q33+Q34+Q35+Q36+Q37+Q38+Q39+Q40+Q41+Q42))*0.1225,0),0)</f>
        <v/>
      </c>
      <c r="R4" s="4">
        <f>IF(('Umsatzerlöse'!R10-Materialaufwand!Rundefined-Personalkosten!R56-Investitionen!R49-(R7+R8+R9+R10+R11+R12+R13+R14+R15+R16+R18+R19+R20+R21+R22+R23+R24+R26+R27+R29+R30+R31+R32+R33+R34+R35+R36+R37+R38+R39+R40+R41+R42))&gt;0,ROUND(('Umsatzerlöse'!R10-Materialaufwand!Rundefined-Personalkosten!R56-Investitionen!R49-(R7+R8+R9+R10+R11+R12+R13+R14+R15+R16+R18+R19+R20+R21+R22+R23+R24+R26+R27+R29+R30+R31+R32+R33+R34+R35+R36+R37+R38+R39+R40+R41+R42))*0.1225,0),0)</f>
        <v/>
      </c>
      <c r="S4" s="4">
        <f>IF(('Umsatzerlöse'!S10-Materialaufwand!Sundefined-Personalkosten!S56-Investitionen!S49-(S7+S8+S9+S10+S11+S12+S13+S14+S15+S16+S18+S19+S20+S21+S22+S23+S24+S26+S27+S29+S30+S31+S32+S33+S34+S35+S36+S37+S38+S39+S40+S41+S42))&gt;0,ROUND(('Umsatzerlöse'!S10-Materialaufwand!Sundefined-Personalkosten!S56-Investitionen!S49-(S7+S8+S9+S10+S11+S12+S13+S14+S15+S16+S18+S19+S20+S21+S22+S23+S24+S26+S27+S29+S30+S31+S32+S33+S34+S35+S36+S37+S38+S39+S40+S41+S42))*0.1225,0),0)</f>
        <v/>
      </c>
      <c r="T4" s="4">
        <f>IF(('Umsatzerlöse'!T10-Materialaufwand!Tundefined-Personalkosten!T56-Investitionen!T49-(T7+T8+T9+T10+T11+T12+T13+T14+T15+T16+T18+T19+T20+T21+T22+T23+T24+T26+T27+T29+T30+T31+T32+T33+T34+T35+T36+T37+T38+T39+T40+T41+T42))&gt;0,ROUND(('Umsatzerlöse'!T10-Materialaufwand!Tundefined-Personalkosten!T56-Investitionen!T49-(T7+T8+T9+T10+T11+T12+T13+T14+T15+T16+T18+T19+T20+T21+T22+T23+T24+T26+T27+T29+T30+T31+T32+T33+T34+T35+T36+T37+T38+T39+T40+T41+T42))*0.1225,0),0)</f>
        <v/>
      </c>
      <c r="U4" s="4">
        <f>IF(('Umsatzerlöse'!U10-Materialaufwand!Uundefined-Personalkosten!U56-Investitionen!U49-(U7+U8+U9+U10+U11+U12+U13+U14+U15+U16+U18+U19+U20+U21+U22+U23+U24+U26+U27+U29+U30+U31+U32+U33+U34+U35+U36+U37+U38+U39+U40+U41+U42))&gt;0,ROUND(('Umsatzerlöse'!U10-Materialaufwand!Uundefined-Personalkosten!U56-Investitionen!U49-(U7+U8+U9+U10+U11+U12+U13+U14+U15+U16+U18+U19+U20+U21+U22+U23+U24+U26+U27+U29+U30+U31+U32+U33+U34+U35+U36+U37+U38+U39+U40+U41+U42))*0.1225,0),0)</f>
        <v/>
      </c>
      <c r="V4" s="4">
        <f>IF(('Umsatzerlöse'!V10-Materialaufwand!Vundefined-Personalkosten!V56-Investitionen!V49-(V7+V8+V9+V10+V11+V12+V13+V14+V15+V16+V18+V19+V20+V21+V22+V23+V24+V26+V27+V29+V30+V31+V32+V33+V34+V35+V36+V37+V38+V39+V40+V41+V42))&gt;0,ROUND(('Umsatzerlöse'!V10-Materialaufwand!Vundefined-Personalkosten!V56-Investitionen!V49-(V7+V8+V9+V10+V11+V12+V13+V14+V15+V16+V18+V19+V20+V21+V22+V23+V24+V26+V27+V29+V30+V31+V32+V33+V34+V35+V36+V37+V38+V39+V40+V41+V42))*0.1225,0),0)</f>
        <v/>
      </c>
      <c r="W4" s="4">
        <f>IF(('Umsatzerlöse'!W10-Materialaufwand!Wundefined-Personalkosten!W56-Investitionen!W49-(W7+W8+W9+W10+W11+W12+W13+W14+W15+W16+W18+W19+W20+W21+W22+W23+W24+W26+W27+W29+W30+W31+W32+W33+W34+W35+W36+W37+W38+W39+W40+W41+W42))&gt;0,ROUND(('Umsatzerlöse'!W10-Materialaufwand!Wundefined-Personalkosten!W56-Investitionen!W49-(W7+W8+W9+W10+W11+W12+W13+W14+W15+W16+W18+W19+W20+W21+W22+W23+W24+W26+W27+W29+W30+W31+W32+W33+W34+W35+W36+W37+W38+W39+W40+W41+W42))*0.1225,0),0)</f>
        <v/>
      </c>
      <c r="X4" s="4">
        <f>IF(('Umsatzerlöse'!X10-Materialaufwand!Xundefined-Personalkosten!X56-Investitionen!X49-(X7+X8+X9+X10+X11+X12+X13+X14+X15+X16+X18+X19+X20+X21+X22+X23+X24+X26+X27+X29+X30+X31+X32+X33+X34+X35+X36+X37+X38+X39+X40+X41+X42))&gt;0,ROUND(('Umsatzerlöse'!X10-Materialaufwand!Xundefined-Personalkosten!X56-Investitionen!X49-(X7+X8+X9+X10+X11+X12+X13+X14+X15+X16+X18+X19+X20+X21+X22+X23+X24+X26+X27+X29+X30+X31+X32+X33+X34+X35+X36+X37+X38+X39+X40+X41+X42))*0.1225,0),0)</f>
        <v/>
      </c>
      <c r="Y4" s="4">
        <f>IF(('Umsatzerlöse'!Y10-Materialaufwand!Yundefined-Personalkosten!Y56-Investitionen!Y49-(Y7+Y8+Y9+Y10+Y11+Y12+Y13+Y14+Y15+Y16+Y18+Y19+Y20+Y21+Y22+Y23+Y24+Y26+Y27+Y29+Y30+Y31+Y32+Y33+Y34+Y35+Y36+Y37+Y38+Y39+Y40+Y41+Y42))&gt;0,ROUND(('Umsatzerlöse'!Y10-Materialaufwand!Yundefined-Personalkosten!Y56-Investitionen!Y49-(Y7+Y8+Y9+Y10+Y11+Y12+Y13+Y14+Y15+Y16+Y18+Y19+Y20+Y21+Y22+Y23+Y24+Y26+Y27+Y29+Y30+Y31+Y32+Y33+Y34+Y35+Y36+Y37+Y38+Y39+Y40+Y41+Y42))*0.1225,0),0)</f>
        <v/>
      </c>
      <c r="Z4" s="4">
        <f>IF(('Umsatzerlöse'!Z10-Materialaufwand!Zundefined-Personalkosten!Z56-Investitionen!Z49-(Z7+Z8+Z9+Z10+Z11+Z12+Z13+Z14+Z15+Z16+Z18+Z19+Z20+Z21+Z22+Z23+Z24+Z26+Z27+Z29+Z30+Z31+Z32+Z33+Z34+Z35+Z36+Z37+Z38+Z39+Z40+Z41+Z42))&gt;0,ROUND(('Umsatzerlöse'!Z10-Materialaufwand!Zundefined-Personalkosten!Z56-Investitionen!Z49-(Z7+Z8+Z9+Z10+Z11+Z12+Z13+Z14+Z15+Z16+Z18+Z19+Z20+Z21+Z22+Z23+Z24+Z26+Z27+Z29+Z30+Z31+Z32+Z33+Z34+Z35+Z36+Z37+Z38+Z39+Z40+Z41+Z42))*0.1225,0),0)</f>
        <v/>
      </c>
      <c r="AA4" s="4">
        <f>IF(('Umsatzerlöse'!AA10-Materialaufwand!AAundefined-Personalkosten!AA56-Investitionen!AA49-(AA7+AA8+AA9+AA10+AA11+AA12+AA13+AA14+AA15+AA16+AA18+AA19+AA20+AA21+AA22+AA23+AA24+AA26+AA27+AA29+AA30+AA31+AA32+AA33+AA34+AA35+AA36+AA37+AA38+AA39+AA40+AA41+AA42))&gt;0,ROUND(('Umsatzerlöse'!AA10-Materialaufwand!AAundefined-Personalkosten!AA56-Investitionen!AA49-(AA7+AA8+AA9+AA10+AA11+AA12+AA13+AA14+AA15+AA16+AA18+AA19+AA20+AA21+AA22+AA23+AA24+AA26+AA27+AA29+AA30+AA31+AA32+AA33+AA34+AA35+AA36+AA37+AA38+AA39+AA40+AA41+AA42))*0.1225,0),0)</f>
        <v/>
      </c>
      <c r="AB4" s="4">
        <f>IF(('Umsatzerlöse'!AB10-Materialaufwand!ABundefined-Personalkosten!AB56-Investitionen!AB49-(AB7+AB8+AB9+AB10+AB11+AB12+AB13+AB14+AB15+AB16+AB18+AB19+AB20+AB21+AB22+AB23+AB24+AB26+AB27+AB29+AB30+AB31+AB32+AB33+AB34+AB35+AB36+AB37+AB38+AB39+AB40+AB41+AB42))&gt;0,ROUND(('Umsatzerlöse'!AB10-Materialaufwand!ABundefined-Personalkosten!AB56-Investitionen!AB49-(AB7+AB8+AB9+AB10+AB11+AB12+AB13+AB14+AB15+AB16+AB18+AB19+AB20+AB21+AB22+AB23+AB24+AB26+AB27+AB29+AB30+AB31+AB32+AB33+AB34+AB35+AB36+AB37+AB38+AB39+AB40+AB41+AB42))*0.1225,0),0)</f>
        <v/>
      </c>
      <c r="AC4" s="4">
        <f>IF(('Umsatzerlöse'!AC10-Materialaufwand!ACundefined-Personalkosten!AC56-Investitionen!AC49-(AC7+AC8+AC9+AC10+AC11+AC12+AC13+AC14+AC15+AC16+AC18+AC19+AC20+AC21+AC22+AC23+AC24+AC26+AC27+AC29+AC30+AC31+AC32+AC33+AC34+AC35+AC36+AC37+AC38+AC39+AC40+AC41+AC42))&gt;0,ROUND(('Umsatzerlöse'!AC10-Materialaufwand!ACundefined-Personalkosten!AC56-Investitionen!AC49-(AC7+AC8+AC9+AC10+AC11+AC12+AC13+AC14+AC15+AC16+AC18+AC19+AC20+AC21+AC22+AC23+AC24+AC26+AC27+AC29+AC30+AC31+AC32+AC33+AC34+AC35+AC36+AC37+AC38+AC39+AC40+AC41+AC42))*0.1225,0),0)</f>
        <v/>
      </c>
      <c r="AD4" s="4">
        <f>IF(('Umsatzerlöse'!AD10-Materialaufwand!ADundefined-Personalkosten!AD56-Investitionen!AD49-(AD7+AD8+AD9+AD10+AD11+AD12+AD13+AD14+AD15+AD16+AD18+AD19+AD20+AD21+AD22+AD23+AD24+AD26+AD27+AD29+AD30+AD31+AD32+AD33+AD34+AD35+AD36+AD37+AD38+AD39+AD40+AD41+AD42))&gt;0,ROUND(('Umsatzerlöse'!AD10-Materialaufwand!ADundefined-Personalkosten!AD56-Investitionen!AD49-(AD7+AD8+AD9+AD10+AD11+AD12+AD13+AD14+AD15+AD16+AD18+AD19+AD20+AD21+AD22+AD23+AD24+AD26+AD27+AD29+AD30+AD31+AD32+AD33+AD34+AD35+AD36+AD37+AD38+AD39+AD40+AD41+AD42))*0.1225,0),0)</f>
        <v/>
      </c>
      <c r="AE4" s="4">
        <f>IF(('Umsatzerlöse'!AE10-Materialaufwand!AEundefined-Personalkosten!AE56-Investitionen!AE49-(AE7+AE8+AE9+AE10+AE11+AE12+AE13+AE14+AE15+AE16+AE18+AE19+AE20+AE21+AE22+AE23+AE24+AE26+AE27+AE29+AE30+AE31+AE32+AE33+AE34+AE35+AE36+AE37+AE38+AE39+AE40+AE41+AE42))&gt;0,ROUND(('Umsatzerlöse'!AE10-Materialaufwand!AEundefined-Personalkosten!AE56-Investitionen!AE49-(AE7+AE8+AE9+AE10+AE11+AE12+AE13+AE14+AE15+AE16+AE18+AE19+AE20+AE21+AE22+AE23+AE24+AE26+AE27+AE29+AE30+AE31+AE32+AE33+AE34+AE35+AE36+AE37+AE38+AE39+AE40+AE41+AE42))*0.1225,0),0)</f>
        <v/>
      </c>
      <c r="AF4" s="4">
        <f>IF(('Umsatzerlöse'!AF10-Materialaufwand!AFundefined-Personalkosten!AF56-Investitionen!AF49-(AF7+AF8+AF9+AF10+AF11+AF12+AF13+AF14+AF15+AF16+AF18+AF19+AF20+AF21+AF22+AF23+AF24+AF26+AF27+AF29+AF30+AF31+AF32+AF33+AF34+AF35+AF36+AF37+AF38+AF39+AF40+AF41+AF42))&gt;0,ROUND(('Umsatzerlöse'!AF10-Materialaufwand!AFundefined-Personalkosten!AF56-Investitionen!AF49-(AF7+AF8+AF9+AF10+AF11+AF12+AF13+AF14+AF15+AF16+AF18+AF19+AF20+AF21+AF22+AF23+AF24+AF26+AF27+AF29+AF30+AF31+AF32+AF33+AF34+AF35+AF36+AF37+AF38+AF39+AF40+AF41+AF42))*0.1225,0),0)</f>
        <v/>
      </c>
      <c r="AG4" s="4">
        <f>IF(('Umsatzerlöse'!AG10-Materialaufwand!AGundefined-Personalkosten!AG56-Investitionen!AG49-(AG7+AG8+AG9+AG10+AG11+AG12+AG13+AG14+AG15+AG16+AG18+AG19+AG20+AG21+AG22+AG23+AG24+AG26+AG27+AG29+AG30+AG31+AG32+AG33+AG34+AG35+AG36+AG37+AG38+AG39+AG40+AG41+AG42))&gt;0,ROUND(('Umsatzerlöse'!AG10-Materialaufwand!AGundefined-Personalkosten!AG56-Investitionen!AG49-(AG7+AG8+AG9+AG10+AG11+AG12+AG13+AG14+AG15+AG16+AG18+AG19+AG20+AG21+AG22+AG23+AG24+AG26+AG27+AG29+AG30+AG31+AG32+AG33+AG34+AG35+AG36+AG37+AG38+AG39+AG40+AG41+AG42))*0.1225,0),0)</f>
        <v/>
      </c>
      <c r="AH4" s="4">
        <f>IF(('Umsatzerlöse'!AH10-Materialaufwand!AHundefined-Personalkosten!AH56-Investitionen!AH49-(AH7+AH8+AH9+AH10+AH11+AH12+AH13+AH14+AH15+AH16+AH18+AH19+AH20+AH21+AH22+AH23+AH24+AH26+AH27+AH29+AH30+AH31+AH32+AH33+AH34+AH35+AH36+AH37+AH38+AH39+AH40+AH41+AH42))&gt;0,ROUND(('Umsatzerlöse'!AH10-Materialaufwand!AHundefined-Personalkosten!AH56-Investitionen!AH49-(AH7+AH8+AH9+AH10+AH11+AH12+AH13+AH14+AH15+AH16+AH18+AH19+AH20+AH21+AH22+AH23+AH24+AH26+AH27+AH29+AH30+AH31+AH32+AH33+AH34+AH35+AH36+AH37+AH38+AH39+AH40+AH41+AH42))*0.1225,0),0)</f>
        <v/>
      </c>
      <c r="AI4" s="4">
        <f>IF(('Umsatzerlöse'!AI10-Materialaufwand!AIundefined-Personalkosten!AI56-Investitionen!AI49-(AI7+AI8+AI9+AI10+AI11+AI12+AI13+AI14+AI15+AI16+AI18+AI19+AI20+AI21+AI22+AI23+AI24+AI26+AI27+AI29+AI30+AI31+AI32+AI33+AI34+AI35+AI36+AI37+AI38+AI39+AI40+AI41+AI42))&gt;0,ROUND(('Umsatzerlöse'!AI10-Materialaufwand!AIundefined-Personalkosten!AI56-Investitionen!AI49-(AI7+AI8+AI9+AI10+AI11+AI12+AI13+AI14+AI15+AI16+AI18+AI19+AI20+AI21+AI22+AI23+AI24+AI26+AI27+AI29+AI30+AI31+AI32+AI33+AI34+AI35+AI36+AI37+AI38+AI39+AI40+AI41+AI42))*0.1225,0),0)</f>
        <v/>
      </c>
      <c r="AJ4" s="4">
        <f>IF(('Umsatzerlöse'!AJ10-Materialaufwand!AJundefined-Personalkosten!AJ56-Investitionen!AJ49-(AJ7+AJ8+AJ9+AJ10+AJ11+AJ12+AJ13+AJ14+AJ15+AJ16+AJ18+AJ19+AJ20+AJ21+AJ22+AJ23+AJ24+AJ26+AJ27+AJ29+AJ30+AJ31+AJ32+AJ33+AJ34+AJ35+AJ36+AJ37+AJ38+AJ39+AJ40+AJ41+AJ42))&gt;0,ROUND(('Umsatzerlöse'!AJ10-Materialaufwand!AJundefined-Personalkosten!AJ56-Investitionen!AJ49-(AJ7+AJ8+AJ9+AJ10+AJ11+AJ12+AJ13+AJ14+AJ15+AJ16+AJ18+AJ19+AJ20+AJ21+AJ22+AJ23+AJ24+AJ26+AJ27+AJ29+AJ30+AJ31+AJ32+AJ33+AJ34+AJ35+AJ36+AJ37+AJ38+AJ39+AJ40+AJ41+AJ42))*0.1225,0),0)</f>
        <v/>
      </c>
      <c r="AK4" s="4">
        <f>IF(('Umsatzerlöse'!AK10-Materialaufwand!AKundefined-Personalkosten!AK56-Investitionen!AK49-(AK7+AK8+AK9+AK10+AK11+AK12+AK13+AK14+AK15+AK16+AK18+AK19+AK20+AK21+AK22+AK23+AK24+AK26+AK27+AK29+AK30+AK31+AK32+AK33+AK34+AK35+AK36+AK37+AK38+AK39+AK40+AK41+AK42))&gt;0,ROUND(('Umsatzerlöse'!AK10-Materialaufwand!AKundefined-Personalkosten!AK56-Investitionen!AK49-(AK7+AK8+AK9+AK10+AK11+AK12+AK13+AK14+AK15+AK16+AK18+AK19+AK20+AK21+AK22+AK23+AK24+AK26+AK27+AK29+AK30+AK31+AK32+AK33+AK34+AK35+AK36+AK37+AK38+AK39+AK40+AK41+AK42))*0.1225,0),0)</f>
        <v/>
      </c>
      <c r="AL4" s="4">
        <f>IF(('Umsatzerlöse'!AL10-Materialaufwand!ALundefined-Personalkosten!AL56-Investitionen!AL49-(AL7+AL8+AL9+AL10+AL11+AL12+AL13+AL14+AL15+AL16+AL18+AL19+AL20+AL21+AL22+AL23+AL24+AL26+AL27+AL29+AL30+AL31+AL32+AL33+AL34+AL35+AL36+AL37+AL38+AL39+AL40+AL41+AL42))&gt;0,ROUND(('Umsatzerlöse'!AL10-Materialaufwand!ALundefined-Personalkosten!AL56-Investitionen!AL49-(AL7+AL8+AL9+AL10+AL11+AL12+AL13+AL14+AL15+AL16+AL18+AL19+AL20+AL21+AL22+AL23+AL24+AL26+AL27+AL29+AL30+AL31+AL32+AL33+AL34+AL35+AL36+AL37+AL38+AL39+AL40+AL41+AL42))*0.1225,0),0)</f>
        <v/>
      </c>
      <c r="AM4" s="4">
        <f>IF(('Umsatzerlöse'!AM10-Materialaufwand!AMundefined-Personalkosten!AM56-Investitionen!AM49-(AM7+AM8+AM9+AM10+AM11+AM12+AM13+AM14+AM15+AM16+AM18+AM19+AM20+AM21+AM22+AM23+AM24+AM26+AM27+AM29+AM30+AM31+AM32+AM33+AM34+AM35+AM36+AM37+AM38+AM39+AM40+AM41+AM42))&gt;0,ROUND(('Umsatzerlöse'!AM10-Materialaufwand!AMundefined-Personalkosten!AM56-Investitionen!AM49-(AM7+AM8+AM9+AM10+AM11+AM12+AM13+AM14+AM15+AM16+AM18+AM19+AM20+AM21+AM22+AM23+AM24+AM26+AM27+AM29+AM30+AM31+AM32+AM33+AM34+AM35+AM36+AM37+AM38+AM39+AM40+AM41+AM42))*0.1225,0),0)</f>
        <v/>
      </c>
      <c r="AN4" s="4">
        <f>IF(('Umsatzerlöse'!AN10-Materialaufwand!ANundefined-Personalkosten!AN56-Investitionen!AN49-(AN7+AN8+AN9+AN10+AN11+AN12+AN13+AN14+AN15+AN16+AN18+AN19+AN20+AN21+AN22+AN23+AN24+AN26+AN27+AN29+AN30+AN31+AN32+AN33+AN34+AN35+AN36+AN37+AN38+AN39+AN40+AN41+AN42))&gt;0,ROUND(('Umsatzerlöse'!AN10-Materialaufwand!ANundefined-Personalkosten!AN56-Investitionen!AN49-(AN7+AN8+AN9+AN10+AN11+AN12+AN13+AN14+AN15+AN16+AN18+AN19+AN20+AN21+AN22+AN23+AN24+AN26+AN27+AN29+AN30+AN31+AN32+AN33+AN34+AN35+AN36+AN37+AN38+AN39+AN40+AN41+AN42))*0.1225,0),0)</f>
        <v/>
      </c>
      <c r="AO4" s="4">
        <f>IF(('Umsatzerlöse'!AO10-Materialaufwand!AOundefined-Personalkosten!AO56-Investitionen!AO49-(AO7+AO8+AO9+AO10+AO11+AO12+AO13+AO14+AO15+AO16+AO18+AO19+AO20+AO21+AO22+AO23+AO24+AO26+AO27+AO29+AO30+AO31+AO32+AO33+AO34+AO35+AO36+AO37+AO38+AO39+AO40+AO41+AO42))&gt;0,ROUND(('Umsatzerlöse'!AO10-Materialaufwand!AOundefined-Personalkosten!AO56-Investitionen!AO49-(AO7+AO8+AO9+AO10+AO11+AO12+AO13+AO14+AO15+AO16+AO18+AO19+AO20+AO21+AO22+AO23+AO24+AO26+AO27+AO29+AO30+AO31+AO32+AO33+AO34+AO35+AO36+AO37+AO38+AO39+AO40+AO41+AO42))*0.1225,0),0)</f>
        <v/>
      </c>
      <c r="AP4" s="4">
        <f>IF(('Umsatzerlöse'!AP10-Materialaufwand!APundefined-Personalkosten!AP56-Investitionen!AP49-(AP7+AP8+AP9+AP10+AP11+AP12+AP13+AP14+AP15+AP16+AP18+AP19+AP20+AP21+AP22+AP23+AP24+AP26+AP27+AP29+AP30+AP31+AP32+AP33+AP34+AP35+AP36+AP37+AP38+AP39+AP40+AP41+AP42))&gt;0,ROUND(('Umsatzerlöse'!AP10-Materialaufwand!APundefined-Personalkosten!AP56-Investitionen!AP49-(AP7+AP8+AP9+AP10+AP11+AP12+AP13+AP14+AP15+AP16+AP18+AP19+AP20+AP21+AP22+AP23+AP24+AP26+AP27+AP29+AP30+AP31+AP32+AP33+AP34+AP35+AP36+AP37+AP38+AP39+AP40+AP41+AP42))*0.1225,0),0)</f>
        <v/>
      </c>
      <c r="AQ4" s="4">
        <f>IF(('Umsatzerlöse'!AQ10-Materialaufwand!AQundefined-Personalkosten!AQ56-Investitionen!AQ49-(AQ7+AQ8+AQ9+AQ10+AQ11+AQ12+AQ13+AQ14+AQ15+AQ16+AQ18+AQ19+AQ20+AQ21+AQ22+AQ23+AQ24+AQ26+AQ27+AQ29+AQ30+AQ31+AQ32+AQ33+AQ34+AQ35+AQ36+AQ37+AQ38+AQ39+AQ40+AQ41+AQ42))&gt;0,ROUND(('Umsatzerlöse'!AQ10-Materialaufwand!AQundefined-Personalkosten!AQ56-Investitionen!AQ49-(AQ7+AQ8+AQ9+AQ10+AQ11+AQ12+AQ13+AQ14+AQ15+AQ16+AQ18+AQ19+AQ20+AQ21+AQ22+AQ23+AQ24+AQ26+AQ27+AQ29+AQ30+AQ31+AQ32+AQ33+AQ34+AQ35+AQ36+AQ37+AQ38+AQ39+AQ40+AQ41+AQ42))*0.1225,0),0)</f>
        <v/>
      </c>
      <c r="AR4" s="4">
        <f>IF(('Umsatzerlöse'!AR10-Materialaufwand!ARundefined-Personalkosten!AR56-Investitionen!AR49-(AR7+AR8+AR9+AR10+AR11+AR12+AR13+AR14+AR15+AR16+AR18+AR19+AR20+AR21+AR22+AR23+AR24+AR26+AR27+AR29+AR30+AR31+AR32+AR33+AR34+AR35+AR36+AR37+AR38+AR39+AR40+AR41+AR42))&gt;0,ROUND(('Umsatzerlöse'!AR10-Materialaufwand!ARundefined-Personalkosten!AR56-Investitionen!AR49-(AR7+AR8+AR9+AR10+AR11+AR12+AR13+AR14+AR15+AR16+AR18+AR19+AR20+AR21+AR22+AR23+AR24+AR26+AR27+AR29+AR30+AR31+AR32+AR33+AR34+AR35+AR36+AR37+AR38+AR39+AR40+AR41+AR42))*0.1225,0),0)</f>
        <v/>
      </c>
      <c r="AS4" s="4">
        <f>IF(('Umsatzerlöse'!AS10-Materialaufwand!ASundefined-Personalkosten!AS56-Investitionen!AS49-(AS7+AS8+AS9+AS10+AS11+AS12+AS13+AS14+AS15+AS16+AS18+AS19+AS20+AS21+AS22+AS23+AS24+AS26+AS27+AS29+AS30+AS31+AS32+AS33+AS34+AS35+AS36+AS37+AS38+AS39+AS40+AS41+AS42))&gt;0,ROUND(('Umsatzerlöse'!AS10-Materialaufwand!ASundefined-Personalkosten!AS56-Investitionen!AS49-(AS7+AS8+AS9+AS10+AS11+AS12+AS13+AS14+AS15+AS16+AS18+AS19+AS20+AS21+AS22+AS23+AS24+AS26+AS27+AS29+AS30+AS31+AS32+AS33+AS34+AS35+AS36+AS37+AS38+AS39+AS40+AS41+AS42))*0.1225,0),0)</f>
        <v/>
      </c>
      <c r="AT4" s="4">
        <f>IF(('Umsatzerlöse'!AT10-Materialaufwand!ATundefined-Personalkosten!AT56-Investitionen!AT49-(AT7+AT8+AT9+AT10+AT11+AT12+AT13+AT14+AT15+AT16+AT18+AT19+AT20+AT21+AT22+AT23+AT24+AT26+AT27+AT29+AT30+AT31+AT32+AT33+AT34+AT35+AT36+AT37+AT38+AT39+AT40+AT41+AT42))&gt;0,ROUND(('Umsatzerlöse'!AT10-Materialaufwand!ATundefined-Personalkosten!AT56-Investitionen!AT49-(AT7+AT8+AT9+AT10+AT11+AT12+AT13+AT14+AT15+AT16+AT18+AT19+AT20+AT21+AT22+AT23+AT24+AT26+AT27+AT29+AT30+AT31+AT32+AT33+AT34+AT35+AT36+AT37+AT38+AT39+AT40+AT41+AT42))*0.1225,0),0)</f>
        <v/>
      </c>
      <c r="AU4" s="4">
        <f>IF(('Umsatzerlöse'!AU10-Materialaufwand!AUundefined-Personalkosten!AU56-Investitionen!AU49-(AU7+AU8+AU9+AU10+AU11+AU12+AU13+AU14+AU15+AU16+AU18+AU19+AU20+AU21+AU22+AU23+AU24+AU26+AU27+AU29+AU30+AU31+AU32+AU33+AU34+AU35+AU36+AU37+AU38+AU39+AU40+AU41+AU42))&gt;0,ROUND(('Umsatzerlöse'!AU10-Materialaufwand!AUundefined-Personalkosten!AU56-Investitionen!AU49-(AU7+AU8+AU9+AU10+AU11+AU12+AU13+AU14+AU15+AU16+AU18+AU19+AU20+AU21+AU22+AU23+AU24+AU26+AU27+AU29+AU30+AU31+AU32+AU33+AU34+AU35+AU36+AU37+AU38+AU39+AU40+AU41+AU42))*0.1225,0),0)</f>
        <v/>
      </c>
      <c r="AV4" s="4">
        <f>IF(('Umsatzerlöse'!AV10-Materialaufwand!AVundefined-Personalkosten!AV56-Investitionen!AV49-(AV7+AV8+AV9+AV10+AV11+AV12+AV13+AV14+AV15+AV16+AV18+AV19+AV20+AV21+AV22+AV23+AV24+AV26+AV27+AV29+AV30+AV31+AV32+AV33+AV34+AV35+AV36+AV37+AV38+AV39+AV40+AV41+AV42))&gt;0,ROUND(('Umsatzerlöse'!AV10-Materialaufwand!AVundefined-Personalkosten!AV56-Investitionen!AV49-(AV7+AV8+AV9+AV10+AV11+AV12+AV13+AV14+AV15+AV16+AV18+AV19+AV20+AV21+AV22+AV23+AV24+AV26+AV27+AV29+AV30+AV31+AV32+AV33+AV34+AV35+AV36+AV37+AV38+AV39+AV40+AV41+AV42))*0.1225,0),0)</f>
        <v/>
      </c>
      <c r="AW4" s="4">
        <f>IF(('Umsatzerlöse'!AW10-Materialaufwand!AWundefined-Personalkosten!AW56-Investitionen!AW49-(AW7+AW8+AW9+AW10+AW11+AW12+AW13+AW14+AW15+AW16+AW18+AW19+AW20+AW21+AW22+AW23+AW24+AW26+AW27+AW29+AW30+AW31+AW32+AW33+AW34+AW35+AW36+AW37+AW38+AW39+AW40+AW41+AW42))&gt;0,ROUND(('Umsatzerlöse'!AW10-Materialaufwand!AWundefined-Personalkosten!AW56-Investitionen!AW49-(AW7+AW8+AW9+AW10+AW11+AW12+AW13+AW14+AW15+AW16+AW18+AW19+AW20+AW21+AW22+AW23+AW24+AW26+AW27+AW29+AW30+AW31+AW32+AW33+AW34+AW35+AW36+AW37+AW38+AW39+AW40+AW41+AW42))*0.1225,0),0)</f>
        <v/>
      </c>
      <c r="AX4" s="4">
        <f>IF(('Umsatzerlöse'!AX10-Materialaufwand!AXundefined-Personalkosten!AX56-Investitionen!AX49-(AX7+AX8+AX9+AX10+AX11+AX12+AX13+AX14+AX15+AX16+AX18+AX19+AX20+AX21+AX22+AX23+AX24+AX26+AX27+AX29+AX30+AX31+AX32+AX33+AX34+AX35+AX36+AX37+AX38+AX39+AX40+AX41+AX42))&gt;0,ROUND(('Umsatzerlöse'!AX10-Materialaufwand!AXundefined-Personalkosten!AX56-Investitionen!AX49-(AX7+AX8+AX9+AX10+AX11+AX12+AX13+AX14+AX15+AX16+AX18+AX19+AX20+AX21+AX22+AX23+AX24+AX26+AX27+AX29+AX30+AX31+AX32+AX33+AX34+AX35+AX36+AX37+AX38+AX39+AX40+AX41+AX42))*0.1225,0),0)</f>
        <v/>
      </c>
      <c r="AY4" s="4">
        <f>IF(('Umsatzerlöse'!AY10-Materialaufwand!AYundefined-Personalkosten!AY56-Investitionen!AY49-(AY7+AY8+AY9+AY10+AY11+AY12+AY13+AY14+AY15+AY16+AY18+AY19+AY20+AY21+AY22+AY23+AY24+AY26+AY27+AY29+AY30+AY31+AY32+AY33+AY34+AY35+AY36+AY37+AY38+AY39+AY40+AY41+AY42))&gt;0,ROUND(('Umsatzerlöse'!AY10-Materialaufwand!AYundefined-Personalkosten!AY56-Investitionen!AY49-(AY7+AY8+AY9+AY10+AY11+AY12+AY13+AY14+AY15+AY16+AY18+AY19+AY20+AY21+AY22+AY23+AY24+AY26+AY27+AY29+AY30+AY31+AY32+AY33+AY34+AY35+AY36+AY37+AY38+AY39+AY40+AY41+AY42))*0.1225,0),0)</f>
        <v/>
      </c>
      <c r="AZ4" s="4">
        <f>IF(('Umsatzerlöse'!AZ10-Materialaufwand!AZundefined-Personalkosten!AZ56-Investitionen!AZ49-(AZ7+AZ8+AZ9+AZ10+AZ11+AZ12+AZ13+AZ14+AZ15+AZ16+AZ18+AZ19+AZ20+AZ21+AZ22+AZ23+AZ24+AZ26+AZ27+AZ29+AZ30+AZ31+AZ32+AZ33+AZ34+AZ35+AZ36+AZ37+AZ38+AZ39+AZ40+AZ41+AZ42))&gt;0,ROUND(('Umsatzerlöse'!AZ10-Materialaufwand!AZundefined-Personalkosten!AZ56-Investitionen!AZ49-(AZ7+AZ8+AZ9+AZ10+AZ11+AZ12+AZ13+AZ14+AZ15+AZ16+AZ18+AZ19+AZ20+AZ21+AZ22+AZ23+AZ24+AZ26+AZ27+AZ29+AZ30+AZ31+AZ32+AZ33+AZ34+AZ35+AZ36+AZ37+AZ38+AZ39+AZ40+AZ41+AZ42))*0.1225,0),0)</f>
        <v/>
      </c>
      <c r="BA4" s="4">
        <f>IF(('Umsatzerlöse'!BA10-Materialaufwand!BAundefined-Personalkosten!BA56-Investitionen!BA49-(BA7+BA8+BA9+BA10+BA11+BA12+BA13+BA14+BA15+BA16+BA18+BA19+BA20+BA21+BA22+BA23+BA24+BA26+BA27+BA29+BA30+BA31+BA32+BA33+BA34+BA35+BA36+BA37+BA38+BA39+BA40+BA41+BA42))&gt;0,ROUND(('Umsatzerlöse'!BA10-Materialaufwand!BAundefined-Personalkosten!BA56-Investitionen!BA49-(BA7+BA8+BA9+BA10+BA11+BA12+BA13+BA14+BA15+BA16+BA18+BA19+BA20+BA21+BA22+BA23+BA24+BA26+BA27+BA29+BA30+BA31+BA32+BA33+BA34+BA35+BA36+BA37+BA38+BA39+BA40+BA41+BA42))*0.1225,0),0)</f>
        <v/>
      </c>
      <c r="BB4" s="4">
        <f>IF(('Umsatzerlöse'!BB10-Materialaufwand!BBundefined-Personalkosten!BB56-Investitionen!BB49-(BB7+BB8+BB9+BB10+BB11+BB12+BB13+BB14+BB15+BB16+BB18+BB19+BB20+BB21+BB22+BB23+BB24+BB26+BB27+BB29+BB30+BB31+BB32+BB33+BB34+BB35+BB36+BB37+BB38+BB39+BB40+BB41+BB42))&gt;0,ROUND(('Umsatzerlöse'!BB10-Materialaufwand!BBundefined-Personalkosten!BB56-Investitionen!BB49-(BB7+BB8+BB9+BB10+BB11+BB12+BB13+BB14+BB15+BB16+BB18+BB19+BB20+BB21+BB22+BB23+BB24+BB26+BB27+BB29+BB30+BB31+BB32+BB33+BB34+BB35+BB36+BB37+BB38+BB39+BB40+BB41+BB42))*0.1225,0),0)</f>
        <v/>
      </c>
    </row>
    <row r="5">
      <c r="A5" t="inlineStr">
        <is>
          <t>KFZ-Steuern (F)</t>
        </is>
      </c>
      <c r="B5" s="4" t="n">
        <v>0</v>
      </c>
      <c r="C5" s="4" t="n">
        <v>0</v>
      </c>
      <c r="D5" s="4" t="n">
        <v>25</v>
      </c>
      <c r="E5" s="4" t="n">
        <v>25</v>
      </c>
      <c r="F5" s="4" t="n">
        <v>25</v>
      </c>
      <c r="G5" s="4" t="n">
        <v>25</v>
      </c>
      <c r="H5" s="4" t="n">
        <v>25</v>
      </c>
      <c r="I5" s="4" t="n">
        <v>25</v>
      </c>
      <c r="J5" s="4" t="n">
        <v>25</v>
      </c>
      <c r="K5" s="4" t="n">
        <v>25</v>
      </c>
      <c r="L5" s="4" t="n">
        <v>25</v>
      </c>
      <c r="M5" s="4" t="n">
        <v>50</v>
      </c>
      <c r="N5" s="4" t="n">
        <v>50</v>
      </c>
      <c r="O5" s="4" t="n">
        <v>50</v>
      </c>
      <c r="P5" s="4" t="n">
        <v>50</v>
      </c>
      <c r="Q5" s="4" t="n">
        <v>50</v>
      </c>
      <c r="R5" s="4" t="n">
        <v>50</v>
      </c>
      <c r="S5" s="4" t="n">
        <v>50</v>
      </c>
      <c r="T5" s="4" t="n">
        <v>50</v>
      </c>
      <c r="U5" s="4" t="n">
        <v>50</v>
      </c>
      <c r="V5" s="4" t="n">
        <v>75</v>
      </c>
      <c r="W5" s="4" t="n">
        <v>75</v>
      </c>
      <c r="X5" s="4" t="n">
        <v>75</v>
      </c>
      <c r="Y5" s="4" t="n">
        <v>75</v>
      </c>
      <c r="Z5" s="4" t="n">
        <v>75</v>
      </c>
      <c r="AA5" s="4" t="n">
        <v>100</v>
      </c>
      <c r="AB5" s="4" t="n">
        <v>100</v>
      </c>
      <c r="AC5" s="4" t="n">
        <v>100</v>
      </c>
      <c r="AD5" s="4" t="n">
        <v>100</v>
      </c>
      <c r="AE5" s="4" t="n">
        <v>100</v>
      </c>
      <c r="AF5" s="4" t="n">
        <v>100</v>
      </c>
      <c r="AG5" s="4" t="n">
        <v>100</v>
      </c>
      <c r="AH5" s="4" t="n">
        <v>125</v>
      </c>
      <c r="AI5" s="4" t="n">
        <v>125</v>
      </c>
      <c r="AJ5" s="4" t="n">
        <v>125</v>
      </c>
      <c r="AK5" s="4" t="n">
        <v>125</v>
      </c>
      <c r="AL5" s="4" t="n">
        <v>125</v>
      </c>
      <c r="AM5" s="4" t="n">
        <v>150</v>
      </c>
      <c r="AN5" s="4" t="n">
        <v>150</v>
      </c>
      <c r="AO5" s="4" t="n">
        <v>150</v>
      </c>
      <c r="AP5" s="4" t="n">
        <v>150</v>
      </c>
      <c r="AQ5" s="4" t="n">
        <v>175</v>
      </c>
      <c r="AR5" s="4" t="n">
        <v>175</v>
      </c>
      <c r="AS5" s="4" t="n">
        <v>175</v>
      </c>
      <c r="AT5" s="4" t="n">
        <v>175</v>
      </c>
      <c r="AU5" s="4" t="n">
        <v>175</v>
      </c>
      <c r="AV5" s="4" t="n">
        <v>200</v>
      </c>
      <c r="AW5" s="4" t="n">
        <v>200</v>
      </c>
      <c r="AX5" s="4" t="n">
        <v>200</v>
      </c>
      <c r="AY5" s="4" t="n">
        <v>200</v>
      </c>
      <c r="AZ5" s="4" t="n">
        <v>200</v>
      </c>
      <c r="BA5" s="4" t="n">
        <v>200</v>
      </c>
      <c r="BB5" s="4" t="n">
        <v>200</v>
      </c>
    </row>
    <row r="6">
      <c r="A6" s="1" t="inlineStr">
        <is>
          <t>Betriebliche Steuern</t>
        </is>
      </c>
      <c r="B6" s="4">
        <f>B4+B5</f>
        <v/>
      </c>
      <c r="C6" s="4">
        <f>C4+C5</f>
        <v/>
      </c>
      <c r="D6" s="4">
        <f>D4+D5</f>
        <v/>
      </c>
      <c r="E6" s="4">
        <f>E4+E5</f>
        <v/>
      </c>
      <c r="F6" s="4">
        <f>F4+F5</f>
        <v/>
      </c>
      <c r="G6" s="4">
        <f>G4+G5</f>
        <v/>
      </c>
      <c r="H6" s="4">
        <f>H4+H5</f>
        <v/>
      </c>
      <c r="I6" s="4">
        <f>I4+I5</f>
        <v/>
      </c>
      <c r="J6" s="4">
        <f>J4+J5</f>
        <v/>
      </c>
      <c r="K6" s="4">
        <f>K4+K5</f>
        <v/>
      </c>
      <c r="L6" s="4">
        <f>L4+L5</f>
        <v/>
      </c>
      <c r="M6" s="4">
        <f>M4+M5</f>
        <v/>
      </c>
      <c r="N6" s="4">
        <f>N4+N5</f>
        <v/>
      </c>
      <c r="O6" s="4">
        <f>O4+O5</f>
        <v/>
      </c>
      <c r="P6" s="4">
        <f>P4+P5</f>
        <v/>
      </c>
      <c r="Q6" s="4">
        <f>Q4+Q5</f>
        <v/>
      </c>
      <c r="R6" s="4">
        <f>R4+R5</f>
        <v/>
      </c>
      <c r="S6" s="4">
        <f>S4+S5</f>
        <v/>
      </c>
      <c r="T6" s="4">
        <f>T4+T5</f>
        <v/>
      </c>
      <c r="U6" s="4">
        <f>U4+U5</f>
        <v/>
      </c>
      <c r="V6" s="4">
        <f>V4+V5</f>
        <v/>
      </c>
      <c r="W6" s="4">
        <f>W4+W5</f>
        <v/>
      </c>
      <c r="X6" s="4">
        <f>X4+X5</f>
        <v/>
      </c>
      <c r="Y6" s="4">
        <f>Y4+Y5</f>
        <v/>
      </c>
      <c r="Z6" s="4">
        <f>Z4+Z5</f>
        <v/>
      </c>
      <c r="AA6" s="4">
        <f>AA4+AA5</f>
        <v/>
      </c>
      <c r="AB6" s="4">
        <f>AB4+AB5</f>
        <v/>
      </c>
      <c r="AC6" s="4">
        <f>AC4+AC5</f>
        <v/>
      </c>
      <c r="AD6" s="4">
        <f>AD4+AD5</f>
        <v/>
      </c>
      <c r="AE6" s="4">
        <f>AE4+AE5</f>
        <v/>
      </c>
      <c r="AF6" s="4">
        <f>AF4+AF5</f>
        <v/>
      </c>
      <c r="AG6" s="4">
        <f>AG4+AG5</f>
        <v/>
      </c>
      <c r="AH6" s="4">
        <f>AH4+AH5</f>
        <v/>
      </c>
      <c r="AI6" s="4">
        <f>AI4+AI5</f>
        <v/>
      </c>
      <c r="AJ6" s="4">
        <f>AJ4+AJ5</f>
        <v/>
      </c>
      <c r="AK6" s="4">
        <f>AK4+AK5</f>
        <v/>
      </c>
      <c r="AL6" s="4">
        <f>AL4+AL5</f>
        <v/>
      </c>
      <c r="AM6" s="4">
        <f>AM4+AM5</f>
        <v/>
      </c>
      <c r="AN6" s="4">
        <f>AN4+AN5</f>
        <v/>
      </c>
      <c r="AO6" s="4">
        <f>AO4+AO5</f>
        <v/>
      </c>
      <c r="AP6" s="4">
        <f>AP4+AP5</f>
        <v/>
      </c>
      <c r="AQ6" s="4">
        <f>AQ4+AQ5</f>
        <v/>
      </c>
      <c r="AR6" s="4">
        <f>AR4+AR5</f>
        <v/>
      </c>
      <c r="AS6" s="4">
        <f>AS4+AS5</f>
        <v/>
      </c>
      <c r="AT6" s="4">
        <f>AT4+AT5</f>
        <v/>
      </c>
      <c r="AU6" s="4">
        <f>AU4+AU5</f>
        <v/>
      </c>
      <c r="AV6" s="4">
        <f>AV4+AV5</f>
        <v/>
      </c>
      <c r="AW6" s="4">
        <f>AW4+AW5</f>
        <v/>
      </c>
      <c r="AX6" s="4">
        <f>AX4+AX5</f>
        <v/>
      </c>
      <c r="AY6" s="4">
        <f>AY4+AY5</f>
        <v/>
      </c>
      <c r="AZ6" s="4">
        <f>AZ4+AZ5</f>
        <v/>
      </c>
      <c r="BA6" s="4">
        <f>BA4+BA5</f>
        <v/>
      </c>
      <c r="BB6" s="4">
        <f>BB4+BB5</f>
        <v/>
      </c>
    </row>
    <row r="7">
      <c r="A7" t="inlineStr">
        <is>
          <t>IHK (M)</t>
        </is>
      </c>
      <c r="B7" s="4" t="n">
        <v>0</v>
      </c>
      <c r="C7" s="4" t="n">
        <v>200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200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200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200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200</v>
      </c>
      <c r="AZ7" s="4" t="n">
        <v>0</v>
      </c>
      <c r="BA7" s="4" t="n">
        <v>0</v>
      </c>
      <c r="BB7" s="4" t="n">
        <v>0</v>
      </c>
    </row>
    <row r="8">
      <c r="A8" t="inlineStr">
        <is>
          <t>Rundfunkbeitrag (M)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91.8</v>
      </c>
      <c r="T8" s="4" t="n">
        <v>91.8</v>
      </c>
      <c r="U8" s="4" t="n">
        <v>91.8</v>
      </c>
      <c r="V8" s="4" t="n">
        <v>91.8</v>
      </c>
      <c r="W8" s="4" t="n">
        <v>91.8</v>
      </c>
      <c r="X8" s="4" t="n">
        <v>91.8</v>
      </c>
      <c r="Y8" s="4" t="n">
        <v>114.75</v>
      </c>
      <c r="Z8" s="4" t="n">
        <v>114.75</v>
      </c>
      <c r="AA8" s="4" t="n">
        <v>114.75</v>
      </c>
      <c r="AB8" s="4" t="n">
        <v>114.75</v>
      </c>
      <c r="AC8" s="4" t="n">
        <v>114.75</v>
      </c>
      <c r="AD8" s="4" t="n">
        <v>114.75</v>
      </c>
      <c r="AE8" s="4" t="n">
        <v>114.75</v>
      </c>
      <c r="AF8" s="4" t="n">
        <v>114.75</v>
      </c>
      <c r="AG8" s="4" t="n">
        <v>114.75</v>
      </c>
      <c r="AH8" s="4" t="n">
        <v>114.75</v>
      </c>
      <c r="AI8" s="4" t="n">
        <v>114.75</v>
      </c>
      <c r="AJ8" s="4" t="n">
        <v>114.75</v>
      </c>
      <c r="AK8" s="4" t="n">
        <v>102.51</v>
      </c>
      <c r="AL8" s="4" t="n">
        <v>102.51</v>
      </c>
      <c r="AM8" s="4" t="n">
        <v>102.51</v>
      </c>
      <c r="AN8" s="4" t="n">
        <v>102.51</v>
      </c>
      <c r="AO8" s="4" t="n">
        <v>102.51</v>
      </c>
      <c r="AP8" s="4" t="n">
        <v>102.51</v>
      </c>
      <c r="AQ8" s="4" t="n">
        <v>102.51</v>
      </c>
      <c r="AR8" s="4" t="n">
        <v>102.51</v>
      </c>
      <c r="AS8" s="4" t="n">
        <v>102.51</v>
      </c>
      <c r="AT8" s="4" t="n">
        <v>102.51</v>
      </c>
      <c r="AU8" s="4" t="n">
        <v>102.51</v>
      </c>
      <c r="AV8" s="4" t="n">
        <v>102.51</v>
      </c>
      <c r="AW8" s="4" t="n">
        <v>102.51</v>
      </c>
      <c r="AX8" s="4" t="n">
        <v>102.51</v>
      </c>
      <c r="AY8" s="4" t="n">
        <v>102.51</v>
      </c>
      <c r="AZ8" s="4" t="n">
        <v>102.51</v>
      </c>
      <c r="BA8" s="4" t="n">
        <v>102.51</v>
      </c>
      <c r="BB8" s="4" t="n">
        <v>114.75</v>
      </c>
    </row>
    <row r="9">
      <c r="A9" t="inlineStr">
        <is>
          <t>Berufsgenossenschaft (F)</t>
        </is>
      </c>
      <c r="B9" s="4">
        <f>ROUND(Personalkosten!B30*0.005,0)</f>
        <v/>
      </c>
      <c r="C9" s="4">
        <f>ROUND(Personalkosten!C30*0.005,0)</f>
        <v/>
      </c>
      <c r="D9" s="4">
        <f>ROUND(Personalkosten!D30*0.005,0)</f>
        <v/>
      </c>
      <c r="E9" s="4">
        <f>ROUND(Personalkosten!E30*0.005,0)</f>
        <v/>
      </c>
      <c r="F9" s="4">
        <f>ROUND(Personalkosten!F30*0.005,0)</f>
        <v/>
      </c>
      <c r="G9" s="4">
        <f>ROUND(Personalkosten!G30*0.005,0)</f>
        <v/>
      </c>
      <c r="H9" s="4">
        <f>ROUND(Personalkosten!H30*0.005,0)</f>
        <v/>
      </c>
      <c r="I9" s="4">
        <f>ROUND(Personalkosten!I30*0.005,0)</f>
        <v/>
      </c>
      <c r="J9" s="4">
        <f>ROUND(Personalkosten!J30*0.005,0)</f>
        <v/>
      </c>
      <c r="K9" s="4">
        <f>ROUND(Personalkosten!K30*0.005,0)</f>
        <v/>
      </c>
      <c r="L9" s="4">
        <f>ROUND(Personalkosten!L30*0.005,0)</f>
        <v/>
      </c>
      <c r="M9" s="4">
        <f>ROUND(Personalkosten!M30*0.005,0)</f>
        <v/>
      </c>
      <c r="N9" s="4">
        <f>ROUND(Personalkosten!N30*0.005,0)</f>
        <v/>
      </c>
      <c r="O9" s="4">
        <f>ROUND(Personalkosten!O30*0.005,0)</f>
        <v/>
      </c>
      <c r="P9" s="4">
        <f>ROUND(Personalkosten!P30*0.005,0)</f>
        <v/>
      </c>
      <c r="Q9" s="4">
        <f>ROUND(Personalkosten!Q30*0.005,0)</f>
        <v/>
      </c>
      <c r="R9" s="4">
        <f>ROUND(Personalkosten!R30*0.005,0)</f>
        <v/>
      </c>
      <c r="S9" s="4">
        <f>ROUND(Personalkosten!S30*0.005,0)</f>
        <v/>
      </c>
      <c r="T9" s="4">
        <f>ROUND(Personalkosten!T30*0.005,0)</f>
        <v/>
      </c>
      <c r="U9" s="4">
        <f>ROUND(Personalkosten!U30*0.005,0)</f>
        <v/>
      </c>
      <c r="V9" s="4">
        <f>ROUND(Personalkosten!V30*0.005,0)</f>
        <v/>
      </c>
      <c r="W9" s="4">
        <f>ROUND(Personalkosten!W30*0.005,0)</f>
        <v/>
      </c>
      <c r="X9" s="4">
        <f>ROUND(Personalkosten!X30*0.005,0)</f>
        <v/>
      </c>
      <c r="Y9" s="4">
        <f>ROUND(Personalkosten!Y30*0.005,0)</f>
        <v/>
      </c>
      <c r="Z9" s="4">
        <f>ROUND(Personalkosten!Z30*0.005,0)</f>
        <v/>
      </c>
      <c r="AA9" s="4">
        <f>ROUND(Personalkosten!AA30*0.005,0)</f>
        <v/>
      </c>
      <c r="AB9" s="4">
        <f>ROUND(Personalkosten!AB30*0.005,0)</f>
        <v/>
      </c>
      <c r="AC9" s="4">
        <f>ROUND(Personalkosten!AC30*0.005,0)</f>
        <v/>
      </c>
      <c r="AD9" s="4">
        <f>ROUND(Personalkosten!AD30*0.005,0)</f>
        <v/>
      </c>
      <c r="AE9" s="4">
        <f>ROUND(Personalkosten!AE30*0.005,0)</f>
        <v/>
      </c>
      <c r="AF9" s="4">
        <f>ROUND(Personalkosten!AF30*0.005,0)</f>
        <v/>
      </c>
      <c r="AG9" s="4">
        <f>ROUND(Personalkosten!AG30*0.005,0)</f>
        <v/>
      </c>
      <c r="AH9" s="4">
        <f>ROUND(Personalkosten!AH30*0.005,0)</f>
        <v/>
      </c>
      <c r="AI9" s="4">
        <f>ROUND(Personalkosten!AI30*0.005,0)</f>
        <v/>
      </c>
      <c r="AJ9" s="4">
        <f>ROUND(Personalkosten!AJ30*0.005,0)</f>
        <v/>
      </c>
      <c r="AK9" s="4">
        <f>ROUND(Personalkosten!AK30*0.005,0)</f>
        <v/>
      </c>
      <c r="AL9" s="4">
        <f>ROUND(Personalkosten!AL30*0.005,0)</f>
        <v/>
      </c>
      <c r="AM9" s="4">
        <f>ROUND(Personalkosten!AM30*0.005,0)</f>
        <v/>
      </c>
      <c r="AN9" s="4">
        <f>ROUND(Personalkosten!AN30*0.005,0)</f>
        <v/>
      </c>
      <c r="AO9" s="4">
        <f>ROUND(Personalkosten!AO30*0.005,0)</f>
        <v/>
      </c>
      <c r="AP9" s="4">
        <f>ROUND(Personalkosten!AP30*0.005,0)</f>
        <v/>
      </c>
      <c r="AQ9" s="4">
        <f>ROUND(Personalkosten!AQ30*0.005,0)</f>
        <v/>
      </c>
      <c r="AR9" s="4">
        <f>ROUND(Personalkosten!AR30*0.005,0)</f>
        <v/>
      </c>
      <c r="AS9" s="4">
        <f>ROUND(Personalkosten!AS30*0.005,0)</f>
        <v/>
      </c>
      <c r="AT9" s="4">
        <f>ROUND(Personalkosten!AT30*0.005,0)</f>
        <v/>
      </c>
      <c r="AU9" s="4">
        <f>ROUND(Personalkosten!AU30*0.005,0)</f>
        <v/>
      </c>
      <c r="AV9" s="4">
        <f>ROUND(Personalkosten!AV30*0.005,0)</f>
        <v/>
      </c>
      <c r="AW9" s="4">
        <f>ROUND(Personalkosten!AW30*0.005,0)</f>
        <v/>
      </c>
      <c r="AX9" s="4">
        <f>ROUND(Personalkosten!AX30*0.005,0)</f>
        <v/>
      </c>
      <c r="AY9" s="4">
        <f>ROUND(Personalkosten!AY30*0.005,0)</f>
        <v/>
      </c>
      <c r="AZ9" s="4">
        <f>ROUND(Personalkosten!AZ30*0.005,0)</f>
        <v/>
      </c>
      <c r="BA9" s="4">
        <f>ROUND(Personalkosten!BA30*0.005,0)</f>
        <v/>
      </c>
      <c r="BB9" s="4">
        <f>ROUND(Personalkosten!BB30*0.005,0)</f>
        <v/>
      </c>
    </row>
    <row r="10">
      <c r="A10" t="inlineStr">
        <is>
          <t>Bundesanzeiger/Transparenzregister (M)</t>
        </is>
      </c>
      <c r="B10" s="4" t="n">
        <v>0</v>
      </c>
      <c r="C10" s="4" t="n">
        <v>0</v>
      </c>
      <c r="D10" s="4" t="n">
        <v>0</v>
      </c>
      <c r="E10" s="4" t="n">
        <v>0</v>
      </c>
      <c r="F10" s="4" t="n">
        <v>0</v>
      </c>
      <c r="G10" s="4" t="n">
        <v>0</v>
      </c>
      <c r="H10" s="4" t="n">
        <v>0</v>
      </c>
      <c r="I10" s="4" t="n">
        <v>0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60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60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60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</row>
    <row r="11">
      <c r="A11" t="inlineStr">
        <is>
          <t>D&amp;O-Versicherung (M)</t>
        </is>
      </c>
      <c r="B11" s="4" t="n">
        <v>0</v>
      </c>
      <c r="C11" s="4" t="n">
        <v>0</v>
      </c>
      <c r="D11" s="4" t="n">
        <v>150</v>
      </c>
      <c r="E11" s="4" t="n">
        <v>150</v>
      </c>
      <c r="F11" s="4" t="n">
        <v>150</v>
      </c>
      <c r="G11" s="4" t="n">
        <v>150</v>
      </c>
      <c r="H11" s="4" t="n">
        <v>150</v>
      </c>
      <c r="I11" s="4" t="n">
        <v>150</v>
      </c>
      <c r="J11" s="4" t="n">
        <v>150</v>
      </c>
      <c r="K11" s="4" t="n">
        <v>150</v>
      </c>
      <c r="L11" s="4" t="n">
        <v>150</v>
      </c>
      <c r="M11" s="4" t="n">
        <v>150</v>
      </c>
      <c r="N11" s="4" t="n">
        <v>150</v>
      </c>
      <c r="O11" s="4" t="n">
        <v>150</v>
      </c>
      <c r="P11" s="4" t="n">
        <v>150</v>
      </c>
      <c r="Q11" s="4" t="n">
        <v>150</v>
      </c>
      <c r="R11" s="4" t="n">
        <v>150</v>
      </c>
      <c r="S11" s="4" t="n">
        <v>150</v>
      </c>
      <c r="T11" s="4" t="n">
        <v>150</v>
      </c>
      <c r="U11" s="4" t="n">
        <v>150</v>
      </c>
      <c r="V11" s="4" t="n">
        <v>150</v>
      </c>
      <c r="W11" s="4" t="n">
        <v>150</v>
      </c>
      <c r="X11" s="4" t="n">
        <v>150</v>
      </c>
      <c r="Y11" s="4" t="n">
        <v>150</v>
      </c>
      <c r="Z11" s="4" t="n">
        <v>150</v>
      </c>
      <c r="AA11" s="4" t="n">
        <v>150</v>
      </c>
      <c r="AB11" s="4" t="n">
        <v>150</v>
      </c>
      <c r="AC11" s="4" t="n">
        <v>150</v>
      </c>
      <c r="AD11" s="4" t="n">
        <v>150</v>
      </c>
      <c r="AE11" s="4" t="n">
        <v>150</v>
      </c>
      <c r="AF11" s="4" t="n">
        <v>150</v>
      </c>
      <c r="AG11" s="4" t="n">
        <v>150</v>
      </c>
      <c r="AH11" s="4" t="n">
        <v>150</v>
      </c>
      <c r="AI11" s="4" t="n">
        <v>150</v>
      </c>
      <c r="AJ11" s="4" t="n">
        <v>150</v>
      </c>
      <c r="AK11" s="4" t="n">
        <v>150</v>
      </c>
      <c r="AL11" s="4" t="n">
        <v>150</v>
      </c>
      <c r="AM11" s="4" t="n">
        <v>150</v>
      </c>
      <c r="AN11" s="4" t="n">
        <v>150</v>
      </c>
      <c r="AO11" s="4" t="n">
        <v>150</v>
      </c>
      <c r="AP11" s="4" t="n">
        <v>150</v>
      </c>
      <c r="AQ11" s="4" t="n">
        <v>150</v>
      </c>
      <c r="AR11" s="4" t="n">
        <v>150</v>
      </c>
      <c r="AS11" s="4" t="n">
        <v>150</v>
      </c>
      <c r="AT11" s="4" t="n">
        <v>150</v>
      </c>
      <c r="AU11" s="4" t="n">
        <v>150</v>
      </c>
      <c r="AV11" s="4" t="n">
        <v>150</v>
      </c>
      <c r="AW11" s="4" t="n">
        <v>150</v>
      </c>
      <c r="AX11" s="4" t="n">
        <v>150</v>
      </c>
      <c r="AY11" s="4" t="n">
        <v>150</v>
      </c>
      <c r="AZ11" s="4" t="n">
        <v>150</v>
      </c>
      <c r="BA11" s="4" t="n">
        <v>150</v>
      </c>
      <c r="BB11" s="4" t="n">
        <v>150</v>
      </c>
    </row>
    <row r="12">
      <c r="A12" t="inlineStr">
        <is>
          <t>E&amp;O-Versicherung (M)</t>
        </is>
      </c>
      <c r="B12" s="4" t="n">
        <v>0</v>
      </c>
      <c r="C12" s="4" t="n">
        <v>0</v>
      </c>
      <c r="D12" s="4" t="n">
        <v>200</v>
      </c>
      <c r="E12" s="4" t="n">
        <v>200</v>
      </c>
      <c r="F12" s="4" t="n">
        <v>200</v>
      </c>
      <c r="G12" s="4" t="n">
        <v>200</v>
      </c>
      <c r="H12" s="4" t="n">
        <v>200</v>
      </c>
      <c r="I12" s="4" t="n">
        <v>200</v>
      </c>
      <c r="J12" s="4" t="n">
        <v>200</v>
      </c>
      <c r="K12" s="4" t="n">
        <v>200</v>
      </c>
      <c r="L12" s="4" t="n">
        <v>200</v>
      </c>
      <c r="M12" s="4" t="n">
        <v>200</v>
      </c>
      <c r="N12" s="4" t="n">
        <v>200</v>
      </c>
      <c r="O12" s="4" t="n">
        <v>200</v>
      </c>
      <c r="P12" s="4" t="n">
        <v>200</v>
      </c>
      <c r="Q12" s="4" t="n">
        <v>200</v>
      </c>
      <c r="R12" s="4" t="n">
        <v>200</v>
      </c>
      <c r="S12" s="4" t="n">
        <v>200</v>
      </c>
      <c r="T12" s="4" t="n">
        <v>200</v>
      </c>
      <c r="U12" s="4" t="n">
        <v>200</v>
      </c>
      <c r="V12" s="4" t="n">
        <v>200</v>
      </c>
      <c r="W12" s="4" t="n">
        <v>200</v>
      </c>
      <c r="X12" s="4" t="n">
        <v>200</v>
      </c>
      <c r="Y12" s="4" t="n">
        <v>200</v>
      </c>
      <c r="Z12" s="4" t="n">
        <v>200</v>
      </c>
      <c r="AA12" s="4" t="n">
        <v>200</v>
      </c>
      <c r="AB12" s="4" t="n">
        <v>200</v>
      </c>
      <c r="AC12" s="4" t="n">
        <v>200</v>
      </c>
      <c r="AD12" s="4" t="n">
        <v>200</v>
      </c>
      <c r="AE12" s="4" t="n">
        <v>200</v>
      </c>
      <c r="AF12" s="4" t="n">
        <v>200</v>
      </c>
      <c r="AG12" s="4" t="n">
        <v>200</v>
      </c>
      <c r="AH12" s="4" t="n">
        <v>200</v>
      </c>
      <c r="AI12" s="4" t="n">
        <v>200</v>
      </c>
      <c r="AJ12" s="4" t="n">
        <v>200</v>
      </c>
      <c r="AK12" s="4" t="n">
        <v>200</v>
      </c>
      <c r="AL12" s="4" t="n">
        <v>200</v>
      </c>
      <c r="AM12" s="4" t="n">
        <v>200</v>
      </c>
      <c r="AN12" s="4" t="n">
        <v>200</v>
      </c>
      <c r="AO12" s="4" t="n">
        <v>200</v>
      </c>
      <c r="AP12" s="4" t="n">
        <v>200</v>
      </c>
      <c r="AQ12" s="4" t="n">
        <v>200</v>
      </c>
      <c r="AR12" s="4" t="n">
        <v>200</v>
      </c>
      <c r="AS12" s="4" t="n">
        <v>200</v>
      </c>
      <c r="AT12" s="4" t="n">
        <v>200</v>
      </c>
      <c r="AU12" s="4" t="n">
        <v>200</v>
      </c>
      <c r="AV12" s="4" t="n">
        <v>200</v>
      </c>
      <c r="AW12" s="4" t="n">
        <v>200</v>
      </c>
      <c r="AX12" s="4" t="n">
        <v>200</v>
      </c>
      <c r="AY12" s="4" t="n">
        <v>200</v>
      </c>
      <c r="AZ12" s="4" t="n">
        <v>200</v>
      </c>
      <c r="BA12" s="4" t="n">
        <v>200</v>
      </c>
      <c r="BB12" s="4" t="n">
        <v>200</v>
      </c>
    </row>
    <row r="13">
      <c r="A13" t="inlineStr">
        <is>
          <t>Produkthaftpflicht (M)</t>
        </is>
      </c>
      <c r="B13" s="4" t="n">
        <v>0</v>
      </c>
      <c r="C13" s="4" t="n">
        <v>0</v>
      </c>
      <c r="D13" s="4" t="n">
        <v>200</v>
      </c>
      <c r="E13" s="4" t="n">
        <v>200</v>
      </c>
      <c r="F13" s="4" t="n">
        <v>200</v>
      </c>
      <c r="G13" s="4" t="n">
        <v>200</v>
      </c>
      <c r="H13" s="4" t="n">
        <v>200</v>
      </c>
      <c r="I13" s="4" t="n">
        <v>200</v>
      </c>
      <c r="J13" s="4" t="n">
        <v>200</v>
      </c>
      <c r="K13" s="4" t="n">
        <v>200</v>
      </c>
      <c r="L13" s="4" t="n">
        <v>200</v>
      </c>
      <c r="M13" s="4" t="n">
        <v>200</v>
      </c>
      <c r="N13" s="4" t="n">
        <v>200</v>
      </c>
      <c r="O13" s="4" t="n">
        <v>200</v>
      </c>
      <c r="P13" s="4" t="n">
        <v>200</v>
      </c>
      <c r="Q13" s="4" t="n">
        <v>200</v>
      </c>
      <c r="R13" s="4" t="n">
        <v>200</v>
      </c>
      <c r="S13" s="4" t="n">
        <v>200</v>
      </c>
      <c r="T13" s="4" t="n">
        <v>200</v>
      </c>
      <c r="U13" s="4" t="n">
        <v>200</v>
      </c>
      <c r="V13" s="4" t="n">
        <v>200</v>
      </c>
      <c r="W13" s="4" t="n">
        <v>200</v>
      </c>
      <c r="X13" s="4" t="n">
        <v>200</v>
      </c>
      <c r="Y13" s="4" t="n">
        <v>200</v>
      </c>
      <c r="Z13" s="4" t="n">
        <v>200</v>
      </c>
      <c r="AA13" s="4" t="n">
        <v>200</v>
      </c>
      <c r="AB13" s="4" t="n">
        <v>200</v>
      </c>
      <c r="AC13" s="4" t="n">
        <v>200</v>
      </c>
      <c r="AD13" s="4" t="n">
        <v>200</v>
      </c>
      <c r="AE13" s="4" t="n">
        <v>200</v>
      </c>
      <c r="AF13" s="4" t="n">
        <v>200</v>
      </c>
      <c r="AG13" s="4" t="n">
        <v>200</v>
      </c>
      <c r="AH13" s="4" t="n">
        <v>200</v>
      </c>
      <c r="AI13" s="4" t="n">
        <v>200</v>
      </c>
      <c r="AJ13" s="4" t="n">
        <v>200</v>
      </c>
      <c r="AK13" s="4" t="n">
        <v>200</v>
      </c>
      <c r="AL13" s="4" t="n">
        <v>200</v>
      </c>
      <c r="AM13" s="4" t="n">
        <v>200</v>
      </c>
      <c r="AN13" s="4" t="n">
        <v>200</v>
      </c>
      <c r="AO13" s="4" t="n">
        <v>200</v>
      </c>
      <c r="AP13" s="4" t="n">
        <v>200</v>
      </c>
      <c r="AQ13" s="4" t="n">
        <v>200</v>
      </c>
      <c r="AR13" s="4" t="n">
        <v>200</v>
      </c>
      <c r="AS13" s="4" t="n">
        <v>200</v>
      </c>
      <c r="AT13" s="4" t="n">
        <v>200</v>
      </c>
      <c r="AU13" s="4" t="n">
        <v>200</v>
      </c>
      <c r="AV13" s="4" t="n">
        <v>200</v>
      </c>
      <c r="AW13" s="4" t="n">
        <v>200</v>
      </c>
      <c r="AX13" s="4" t="n">
        <v>200</v>
      </c>
      <c r="AY13" s="4" t="n">
        <v>200</v>
      </c>
      <c r="AZ13" s="4" t="n">
        <v>200</v>
      </c>
      <c r="BA13" s="4" t="n">
        <v>200</v>
      </c>
      <c r="BB13" s="4" t="n">
        <v>200</v>
      </c>
    </row>
    <row r="14">
      <c r="A14" t="inlineStr">
        <is>
          <t>Cyber-Versicherung (M)</t>
        </is>
      </c>
      <c r="B14" s="4" t="n">
        <v>0</v>
      </c>
      <c r="C14" s="4" t="n">
        <v>0</v>
      </c>
      <c r="D14" s="4" t="n">
        <v>150</v>
      </c>
      <c r="E14" s="4" t="n">
        <v>150</v>
      </c>
      <c r="F14" s="4" t="n">
        <v>150</v>
      </c>
      <c r="G14" s="4" t="n">
        <v>150</v>
      </c>
      <c r="H14" s="4" t="n">
        <v>150</v>
      </c>
      <c r="I14" s="4" t="n">
        <v>150</v>
      </c>
      <c r="J14" s="4" t="n">
        <v>150</v>
      </c>
      <c r="K14" s="4" t="n">
        <v>150</v>
      </c>
      <c r="L14" s="4" t="n">
        <v>150</v>
      </c>
      <c r="M14" s="4" t="n">
        <v>150</v>
      </c>
      <c r="N14" s="4" t="n">
        <v>150</v>
      </c>
      <c r="O14" s="4" t="n">
        <v>150</v>
      </c>
      <c r="P14" s="4" t="n">
        <v>150</v>
      </c>
      <c r="Q14" s="4" t="n">
        <v>150</v>
      </c>
      <c r="R14" s="4" t="n">
        <v>150</v>
      </c>
      <c r="S14" s="4" t="n">
        <v>150</v>
      </c>
      <c r="T14" s="4" t="n">
        <v>150</v>
      </c>
      <c r="U14" s="4" t="n">
        <v>150</v>
      </c>
      <c r="V14" s="4" t="n">
        <v>150</v>
      </c>
      <c r="W14" s="4" t="n">
        <v>150</v>
      </c>
      <c r="X14" s="4" t="n">
        <v>150</v>
      </c>
      <c r="Y14" s="4" t="n">
        <v>150</v>
      </c>
      <c r="Z14" s="4" t="n">
        <v>150</v>
      </c>
      <c r="AA14" s="4" t="n">
        <v>150</v>
      </c>
      <c r="AB14" s="4" t="n">
        <v>150</v>
      </c>
      <c r="AC14" s="4" t="n">
        <v>150</v>
      </c>
      <c r="AD14" s="4" t="n">
        <v>150</v>
      </c>
      <c r="AE14" s="4" t="n">
        <v>150</v>
      </c>
      <c r="AF14" s="4" t="n">
        <v>150</v>
      </c>
      <c r="AG14" s="4" t="n">
        <v>150</v>
      </c>
      <c r="AH14" s="4" t="n">
        <v>150</v>
      </c>
      <c r="AI14" s="4" t="n">
        <v>150</v>
      </c>
      <c r="AJ14" s="4" t="n">
        <v>150</v>
      </c>
      <c r="AK14" s="4" t="n">
        <v>150</v>
      </c>
      <c r="AL14" s="4" t="n">
        <v>150</v>
      </c>
      <c r="AM14" s="4" t="n">
        <v>150</v>
      </c>
      <c r="AN14" s="4" t="n">
        <v>150</v>
      </c>
      <c r="AO14" s="4" t="n">
        <v>150</v>
      </c>
      <c r="AP14" s="4" t="n">
        <v>150</v>
      </c>
      <c r="AQ14" s="4" t="n">
        <v>150</v>
      </c>
      <c r="AR14" s="4" t="n">
        <v>150</v>
      </c>
      <c r="AS14" s="4" t="n">
        <v>150</v>
      </c>
      <c r="AT14" s="4" t="n">
        <v>150</v>
      </c>
      <c r="AU14" s="4" t="n">
        <v>150</v>
      </c>
      <c r="AV14" s="4" t="n">
        <v>150</v>
      </c>
      <c r="AW14" s="4" t="n">
        <v>150</v>
      </c>
      <c r="AX14" s="4" t="n">
        <v>150</v>
      </c>
      <c r="AY14" s="4" t="n">
        <v>150</v>
      </c>
      <c r="AZ14" s="4" t="n">
        <v>150</v>
      </c>
      <c r="BA14" s="4" t="n">
        <v>150</v>
      </c>
      <c r="BB14" s="4" t="n">
        <v>150</v>
      </c>
    </row>
    <row r="15">
      <c r="A15" t="inlineStr">
        <is>
          <t>Rechtsschutzversicherung (M)</t>
        </is>
      </c>
      <c r="B15" s="4" t="n">
        <v>0</v>
      </c>
      <c r="C15" s="4" t="n">
        <v>0</v>
      </c>
      <c r="D15" s="4" t="n">
        <v>100</v>
      </c>
      <c r="E15" s="4" t="n">
        <v>100</v>
      </c>
      <c r="F15" s="4" t="n">
        <v>100</v>
      </c>
      <c r="G15" s="4" t="n">
        <v>100</v>
      </c>
      <c r="H15" s="4" t="n">
        <v>100</v>
      </c>
      <c r="I15" s="4" t="n">
        <v>100</v>
      </c>
      <c r="J15" s="4" t="n">
        <v>100</v>
      </c>
      <c r="K15" s="4" t="n">
        <v>100</v>
      </c>
      <c r="L15" s="4" t="n">
        <v>100</v>
      </c>
      <c r="M15" s="4" t="n">
        <v>100</v>
      </c>
      <c r="N15" s="4" t="n">
        <v>100</v>
      </c>
      <c r="O15" s="4" t="n">
        <v>100</v>
      </c>
      <c r="P15" s="4" t="n">
        <v>100</v>
      </c>
      <c r="Q15" s="4" t="n">
        <v>100</v>
      </c>
      <c r="R15" s="4" t="n">
        <v>100</v>
      </c>
      <c r="S15" s="4" t="n">
        <v>100</v>
      </c>
      <c r="T15" s="4" t="n">
        <v>100</v>
      </c>
      <c r="U15" s="4" t="n">
        <v>100</v>
      </c>
      <c r="V15" s="4" t="n">
        <v>100</v>
      </c>
      <c r="W15" s="4" t="n">
        <v>100</v>
      </c>
      <c r="X15" s="4" t="n">
        <v>100</v>
      </c>
      <c r="Y15" s="4" t="n">
        <v>100</v>
      </c>
      <c r="Z15" s="4" t="n">
        <v>100</v>
      </c>
      <c r="AA15" s="4" t="n">
        <v>100</v>
      </c>
      <c r="AB15" s="4" t="n">
        <v>100</v>
      </c>
      <c r="AC15" s="4" t="n">
        <v>100</v>
      </c>
      <c r="AD15" s="4" t="n">
        <v>100</v>
      </c>
      <c r="AE15" s="4" t="n">
        <v>100</v>
      </c>
      <c r="AF15" s="4" t="n">
        <v>100</v>
      </c>
      <c r="AG15" s="4" t="n">
        <v>100</v>
      </c>
      <c r="AH15" s="4" t="n">
        <v>100</v>
      </c>
      <c r="AI15" s="4" t="n">
        <v>100</v>
      </c>
      <c r="AJ15" s="4" t="n">
        <v>100</v>
      </c>
      <c r="AK15" s="4" t="n">
        <v>100</v>
      </c>
      <c r="AL15" s="4" t="n">
        <v>100</v>
      </c>
      <c r="AM15" s="4" t="n">
        <v>100</v>
      </c>
      <c r="AN15" s="4" t="n">
        <v>100</v>
      </c>
      <c r="AO15" s="4" t="n">
        <v>100</v>
      </c>
      <c r="AP15" s="4" t="n">
        <v>100</v>
      </c>
      <c r="AQ15" s="4" t="n">
        <v>100</v>
      </c>
      <c r="AR15" s="4" t="n">
        <v>100</v>
      </c>
      <c r="AS15" s="4" t="n">
        <v>100</v>
      </c>
      <c r="AT15" s="4" t="n">
        <v>100</v>
      </c>
      <c r="AU15" s="4" t="n">
        <v>100</v>
      </c>
      <c r="AV15" s="4" t="n">
        <v>100</v>
      </c>
      <c r="AW15" s="4" t="n">
        <v>100</v>
      </c>
      <c r="AX15" s="4" t="n">
        <v>100</v>
      </c>
      <c r="AY15" s="4" t="n">
        <v>100</v>
      </c>
      <c r="AZ15" s="4" t="n">
        <v>100</v>
      </c>
      <c r="BA15" s="4" t="n">
        <v>100</v>
      </c>
      <c r="BB15" s="4" t="n">
        <v>100</v>
      </c>
    </row>
    <row r="16">
      <c r="A16" t="inlineStr">
        <is>
          <t>KFZ-Versicherung (F)</t>
        </is>
      </c>
      <c r="B16" s="4" t="n">
        <v>0</v>
      </c>
      <c r="C16" s="4" t="n">
        <v>0</v>
      </c>
      <c r="D16" s="4" t="n">
        <v>150</v>
      </c>
      <c r="E16" s="4" t="n">
        <v>150</v>
      </c>
      <c r="F16" s="4" t="n">
        <v>150</v>
      </c>
      <c r="G16" s="4" t="n">
        <v>150</v>
      </c>
      <c r="H16" s="4" t="n">
        <v>150</v>
      </c>
      <c r="I16" s="4" t="n">
        <v>150</v>
      </c>
      <c r="J16" s="4" t="n">
        <v>150</v>
      </c>
      <c r="K16" s="4" t="n">
        <v>150</v>
      </c>
      <c r="L16" s="4" t="n">
        <v>150</v>
      </c>
      <c r="M16" s="4" t="n">
        <v>300</v>
      </c>
      <c r="N16" s="4" t="n">
        <v>300</v>
      </c>
      <c r="O16" s="4" t="n">
        <v>300</v>
      </c>
      <c r="P16" s="4" t="n">
        <v>300</v>
      </c>
      <c r="Q16" s="4" t="n">
        <v>300</v>
      </c>
      <c r="R16" s="4" t="n">
        <v>300</v>
      </c>
      <c r="S16" s="4" t="n">
        <v>300</v>
      </c>
      <c r="T16" s="4" t="n">
        <v>300</v>
      </c>
      <c r="U16" s="4" t="n">
        <v>300</v>
      </c>
      <c r="V16" s="4" t="n">
        <v>450</v>
      </c>
      <c r="W16" s="4" t="n">
        <v>450</v>
      </c>
      <c r="X16" s="4" t="n">
        <v>450</v>
      </c>
      <c r="Y16" s="4" t="n">
        <v>450</v>
      </c>
      <c r="Z16" s="4" t="n">
        <v>450</v>
      </c>
      <c r="AA16" s="4" t="n">
        <v>600</v>
      </c>
      <c r="AB16" s="4" t="n">
        <v>600</v>
      </c>
      <c r="AC16" s="4" t="n">
        <v>600</v>
      </c>
      <c r="AD16" s="4" t="n">
        <v>600</v>
      </c>
      <c r="AE16" s="4" t="n">
        <v>600</v>
      </c>
      <c r="AF16" s="4" t="n">
        <v>600</v>
      </c>
      <c r="AG16" s="4" t="n">
        <v>600</v>
      </c>
      <c r="AH16" s="4" t="n">
        <v>750</v>
      </c>
      <c r="AI16" s="4" t="n">
        <v>750</v>
      </c>
      <c r="AJ16" s="4" t="n">
        <v>750</v>
      </c>
      <c r="AK16" s="4" t="n">
        <v>750</v>
      </c>
      <c r="AL16" s="4" t="n">
        <v>750</v>
      </c>
      <c r="AM16" s="4" t="n">
        <v>900</v>
      </c>
      <c r="AN16" s="4" t="n">
        <v>900</v>
      </c>
      <c r="AO16" s="4" t="n">
        <v>900</v>
      </c>
      <c r="AP16" s="4" t="n">
        <v>900</v>
      </c>
      <c r="AQ16" s="4" t="n">
        <v>1050</v>
      </c>
      <c r="AR16" s="4" t="n">
        <v>1050</v>
      </c>
      <c r="AS16" s="4" t="n">
        <v>1050</v>
      </c>
      <c r="AT16" s="4" t="n">
        <v>1050</v>
      </c>
      <c r="AU16" s="4" t="n">
        <v>1050</v>
      </c>
      <c r="AV16" s="4" t="n">
        <v>1200</v>
      </c>
      <c r="AW16" s="4" t="n">
        <v>1200</v>
      </c>
      <c r="AX16" s="4" t="n">
        <v>1200</v>
      </c>
      <c r="AY16" s="4" t="n">
        <v>1200</v>
      </c>
      <c r="AZ16" s="4" t="n">
        <v>1200</v>
      </c>
      <c r="BA16" s="4" t="n">
        <v>1200</v>
      </c>
      <c r="BB16" s="4" t="n">
        <v>1200</v>
      </c>
    </row>
    <row r="17">
      <c r="A17" s="1" t="inlineStr">
        <is>
          <t>Versich./Beiträge</t>
        </is>
      </c>
      <c r="B17" s="4">
        <f>B7+B8+B9+B10+B11+B12+B13+B14+B15+B16</f>
        <v/>
      </c>
      <c r="C17" s="4">
        <f>C7+C8+C9+C10+C11+C12+C13+C14+C15+C16</f>
        <v/>
      </c>
      <c r="D17" s="4">
        <f>D7+D8+D9+D10+D11+D12+D13+D14+D15+D16</f>
        <v/>
      </c>
      <c r="E17" s="4">
        <f>E7+E8+E9+E10+E11+E12+E13+E14+E15+E16</f>
        <v/>
      </c>
      <c r="F17" s="4">
        <f>F7+F8+F9+F10+F11+F12+F13+F14+F15+F16</f>
        <v/>
      </c>
      <c r="G17" s="4">
        <f>G7+G8+G9+G10+G11+G12+G13+G14+G15+G16</f>
        <v/>
      </c>
      <c r="H17" s="4">
        <f>H7+H8+H9+H10+H11+H12+H13+H14+H15+H16</f>
        <v/>
      </c>
      <c r="I17" s="4">
        <f>I7+I8+I9+I10+I11+I12+I13+I14+I15+I16</f>
        <v/>
      </c>
      <c r="J17" s="4">
        <f>J7+J8+J9+J10+J11+J12+J13+J14+J15+J16</f>
        <v/>
      </c>
      <c r="K17" s="4">
        <f>K7+K8+K9+K10+K11+K12+K13+K14+K15+K16</f>
        <v/>
      </c>
      <c r="L17" s="4">
        <f>L7+L8+L9+L10+L11+L12+L13+L14+L15+L16</f>
        <v/>
      </c>
      <c r="M17" s="4">
        <f>M7+M8+M9+M10+M11+M12+M13+M14+M15+M16</f>
        <v/>
      </c>
      <c r="N17" s="4">
        <f>N7+N8+N9+N10+N11+N12+N13+N14+N15+N16</f>
        <v/>
      </c>
      <c r="O17" s="4">
        <f>O7+O8+O9+O10+O11+O12+O13+O14+O15+O16</f>
        <v/>
      </c>
      <c r="P17" s="4">
        <f>P7+P8+P9+P10+P11+P12+P13+P14+P15+P16</f>
        <v/>
      </c>
      <c r="Q17" s="4">
        <f>Q7+Q8+Q9+Q10+Q11+Q12+Q13+Q14+Q15+Q16</f>
        <v/>
      </c>
      <c r="R17" s="4">
        <f>R7+R8+R9+R10+R11+R12+R13+R14+R15+R16</f>
        <v/>
      </c>
      <c r="S17" s="4">
        <f>S7+S8+S9+S10+S11+S12+S13+S14+S15+S16</f>
        <v/>
      </c>
      <c r="T17" s="4">
        <f>T7+T8+T9+T10+T11+T12+T13+T14+T15+T16</f>
        <v/>
      </c>
      <c r="U17" s="4">
        <f>U7+U8+U9+U10+U11+U12+U13+U14+U15+U16</f>
        <v/>
      </c>
      <c r="V17" s="4">
        <f>V7+V8+V9+V10+V11+V12+V13+V14+V15+V16</f>
        <v/>
      </c>
      <c r="W17" s="4">
        <f>W7+W8+W9+W10+W11+W12+W13+W14+W15+W16</f>
        <v/>
      </c>
      <c r="X17" s="4">
        <f>X7+X8+X9+X10+X11+X12+X13+X14+X15+X16</f>
        <v/>
      </c>
      <c r="Y17" s="4">
        <f>Y7+Y8+Y9+Y10+Y11+Y12+Y13+Y14+Y15+Y16</f>
        <v/>
      </c>
      <c r="Z17" s="4">
        <f>Z7+Z8+Z9+Z10+Z11+Z12+Z13+Z14+Z15+Z16</f>
        <v/>
      </c>
      <c r="AA17" s="4">
        <f>AA7+AA8+AA9+AA10+AA11+AA12+AA13+AA14+AA15+AA16</f>
        <v/>
      </c>
      <c r="AB17" s="4">
        <f>AB7+AB8+AB9+AB10+AB11+AB12+AB13+AB14+AB15+AB16</f>
        <v/>
      </c>
      <c r="AC17" s="4">
        <f>AC7+AC8+AC9+AC10+AC11+AC12+AC13+AC14+AC15+AC16</f>
        <v/>
      </c>
      <c r="AD17" s="4">
        <f>AD7+AD8+AD9+AD10+AD11+AD12+AD13+AD14+AD15+AD16</f>
        <v/>
      </c>
      <c r="AE17" s="4">
        <f>AE7+AE8+AE9+AE10+AE11+AE12+AE13+AE14+AE15+AE16</f>
        <v/>
      </c>
      <c r="AF17" s="4">
        <f>AF7+AF8+AF9+AF10+AF11+AF12+AF13+AF14+AF15+AF16</f>
        <v/>
      </c>
      <c r="AG17" s="4">
        <f>AG7+AG8+AG9+AG10+AG11+AG12+AG13+AG14+AG15+AG16</f>
        <v/>
      </c>
      <c r="AH17" s="4">
        <f>AH7+AH8+AH9+AH10+AH11+AH12+AH13+AH14+AH15+AH16</f>
        <v/>
      </c>
      <c r="AI17" s="4">
        <f>AI7+AI8+AI9+AI10+AI11+AI12+AI13+AI14+AI15+AI16</f>
        <v/>
      </c>
      <c r="AJ17" s="4">
        <f>AJ7+AJ8+AJ9+AJ10+AJ11+AJ12+AJ13+AJ14+AJ15+AJ16</f>
        <v/>
      </c>
      <c r="AK17" s="4">
        <f>AK7+AK8+AK9+AK10+AK11+AK12+AK13+AK14+AK15+AK16</f>
        <v/>
      </c>
      <c r="AL17" s="4">
        <f>AL7+AL8+AL9+AL10+AL11+AL12+AL13+AL14+AL15+AL16</f>
        <v/>
      </c>
      <c r="AM17" s="4">
        <f>AM7+AM8+AM9+AM10+AM11+AM12+AM13+AM14+AM15+AM16</f>
        <v/>
      </c>
      <c r="AN17" s="4">
        <f>AN7+AN8+AN9+AN10+AN11+AN12+AN13+AN14+AN15+AN16</f>
        <v/>
      </c>
      <c r="AO17" s="4">
        <f>AO7+AO8+AO9+AO10+AO11+AO12+AO13+AO14+AO15+AO16</f>
        <v/>
      </c>
      <c r="AP17" s="4">
        <f>AP7+AP8+AP9+AP10+AP11+AP12+AP13+AP14+AP15+AP16</f>
        <v/>
      </c>
      <c r="AQ17" s="4">
        <f>AQ7+AQ8+AQ9+AQ10+AQ11+AQ12+AQ13+AQ14+AQ15+AQ16</f>
        <v/>
      </c>
      <c r="AR17" s="4">
        <f>AR7+AR8+AR9+AR10+AR11+AR12+AR13+AR14+AR15+AR16</f>
        <v/>
      </c>
      <c r="AS17" s="4">
        <f>AS7+AS8+AS9+AS10+AS11+AS12+AS13+AS14+AS15+AS16</f>
        <v/>
      </c>
      <c r="AT17" s="4">
        <f>AT7+AT8+AT9+AT10+AT11+AT12+AT13+AT14+AT15+AT16</f>
        <v/>
      </c>
      <c r="AU17" s="4">
        <f>AU7+AU8+AU9+AU10+AU11+AU12+AU13+AU14+AU15+AU16</f>
        <v/>
      </c>
      <c r="AV17" s="4">
        <f>AV7+AV8+AV9+AV10+AV11+AV12+AV13+AV14+AV15+AV16</f>
        <v/>
      </c>
      <c r="AW17" s="4">
        <f>AW7+AW8+AW9+AW10+AW11+AW12+AW13+AW14+AW15+AW16</f>
        <v/>
      </c>
      <c r="AX17" s="4">
        <f>AX7+AX8+AX9+AX10+AX11+AX12+AX13+AX14+AX15+AX16</f>
        <v/>
      </c>
      <c r="AY17" s="4">
        <f>AY7+AY8+AY9+AY10+AY11+AY12+AY13+AY14+AY15+AY16</f>
        <v/>
      </c>
      <c r="AZ17" s="4">
        <f>AZ7+AZ8+AZ9+AZ10+AZ11+AZ12+AZ13+AZ14+AZ15+AZ16</f>
        <v/>
      </c>
      <c r="BA17" s="4">
        <f>BA7+BA8+BA9+BA10+BA11+BA12+BA13+BA14+BA15+BA16</f>
        <v/>
      </c>
      <c r="BB17" s="4">
        <f>BB7+BB8+BB9+BB10+BB11+BB12+BB13+BB14+BB15+BB16</f>
        <v/>
      </c>
    </row>
    <row r="18">
      <c r="A18" t="inlineStr">
        <is>
          <t>Raumkosten (M)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  <c r="G18" s="4" t="n">
        <v>0</v>
      </c>
      <c r="H18" s="4" t="n">
        <v>0</v>
      </c>
      <c r="I18" s="4" t="n">
        <v>0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</row>
    <row r="19">
      <c r="A19" t="inlineStr">
        <is>
          <t>Reisekosten (F)</t>
        </is>
      </c>
      <c r="B19" s="4">
        <f>Personalkosten!B58*75</f>
        <v/>
      </c>
      <c r="C19" s="4">
        <f>Personalkosten!C58*75</f>
        <v/>
      </c>
      <c r="D19" s="4">
        <f>Personalkosten!D58*75</f>
        <v/>
      </c>
      <c r="E19" s="4">
        <f>Personalkosten!E58*75</f>
        <v/>
      </c>
      <c r="F19" s="4">
        <f>Personalkosten!F58*75</f>
        <v/>
      </c>
      <c r="G19" s="4">
        <f>Personalkosten!G58*75</f>
        <v/>
      </c>
      <c r="H19" s="4">
        <f>Personalkosten!H58*75</f>
        <v/>
      </c>
      <c r="I19" s="4">
        <f>Personalkosten!I58*75</f>
        <v/>
      </c>
      <c r="J19" s="4">
        <f>Personalkosten!J58*75</f>
        <v/>
      </c>
      <c r="K19" s="4">
        <f>Personalkosten!K58*75</f>
        <v/>
      </c>
      <c r="L19" s="4">
        <f>Personalkosten!L58*75</f>
        <v/>
      </c>
      <c r="M19" s="4">
        <f>Personalkosten!M58*75</f>
        <v/>
      </c>
      <c r="N19" s="4">
        <f>Personalkosten!N58*75</f>
        <v/>
      </c>
      <c r="O19" s="4">
        <f>Personalkosten!O58*75</f>
        <v/>
      </c>
      <c r="P19" s="4">
        <f>Personalkosten!P58*75</f>
        <v/>
      </c>
      <c r="Q19" s="4">
        <f>Personalkosten!Q58*75</f>
        <v/>
      </c>
      <c r="R19" s="4">
        <f>Personalkosten!R58*75</f>
        <v/>
      </c>
      <c r="S19" s="4">
        <f>Personalkosten!S58*75</f>
        <v/>
      </c>
      <c r="T19" s="4">
        <f>Personalkosten!T58*75</f>
        <v/>
      </c>
      <c r="U19" s="4">
        <f>Personalkosten!U58*75</f>
        <v/>
      </c>
      <c r="V19" s="4">
        <f>Personalkosten!V58*75</f>
        <v/>
      </c>
      <c r="W19" s="4">
        <f>Personalkosten!W58*75</f>
        <v/>
      </c>
      <c r="X19" s="4">
        <f>Personalkosten!X58*75</f>
        <v/>
      </c>
      <c r="Y19" s="4">
        <f>Personalkosten!Y58*75</f>
        <v/>
      </c>
      <c r="Z19" s="4">
        <f>Personalkosten!Z58*75</f>
        <v/>
      </c>
      <c r="AA19" s="4">
        <f>Personalkosten!AA58*75</f>
        <v/>
      </c>
      <c r="AB19" s="4">
        <f>Personalkosten!AB58*75</f>
        <v/>
      </c>
      <c r="AC19" s="4">
        <f>Personalkosten!AC58*75</f>
        <v/>
      </c>
      <c r="AD19" s="4">
        <f>Personalkosten!AD58*75</f>
        <v/>
      </c>
      <c r="AE19" s="4">
        <f>Personalkosten!AE58*75</f>
        <v/>
      </c>
      <c r="AF19" s="4">
        <f>Personalkosten!AF58*75</f>
        <v/>
      </c>
      <c r="AG19" s="4">
        <f>Personalkosten!AG58*75</f>
        <v/>
      </c>
      <c r="AH19" s="4">
        <f>Personalkosten!AH58*75</f>
        <v/>
      </c>
      <c r="AI19" s="4">
        <f>Personalkosten!AI58*75</f>
        <v/>
      </c>
      <c r="AJ19" s="4">
        <f>Personalkosten!AJ58*75</f>
        <v/>
      </c>
      <c r="AK19" s="4">
        <f>Personalkosten!AK58*75</f>
        <v/>
      </c>
      <c r="AL19" s="4">
        <f>Personalkosten!AL58*75</f>
        <v/>
      </c>
      <c r="AM19" s="4">
        <f>Personalkosten!AM58*75</f>
        <v/>
      </c>
      <c r="AN19" s="4">
        <f>Personalkosten!AN58*75</f>
        <v/>
      </c>
      <c r="AO19" s="4">
        <f>Personalkosten!AO58*75</f>
        <v/>
      </c>
      <c r="AP19" s="4">
        <f>Personalkosten!AP58*75</f>
        <v/>
      </c>
      <c r="AQ19" s="4">
        <f>Personalkosten!AQ58*75</f>
        <v/>
      </c>
      <c r="AR19" s="4">
        <f>Personalkosten!AR58*75</f>
        <v/>
      </c>
      <c r="AS19" s="4">
        <f>Personalkosten!AS58*75</f>
        <v/>
      </c>
      <c r="AT19" s="4">
        <f>Personalkosten!AT58*75</f>
        <v/>
      </c>
      <c r="AU19" s="4">
        <f>Personalkosten!AU58*75</f>
        <v/>
      </c>
      <c r="AV19" s="4">
        <f>Personalkosten!AV58*75</f>
        <v/>
      </c>
      <c r="AW19" s="4">
        <f>Personalkosten!AW58*75</f>
        <v/>
      </c>
      <c r="AX19" s="4">
        <f>Personalkosten!AX58*75</f>
        <v/>
      </c>
      <c r="AY19" s="4">
        <f>Personalkosten!AY58*75</f>
        <v/>
      </c>
      <c r="AZ19" s="4">
        <f>Personalkosten!AZ58*75</f>
        <v/>
      </c>
      <c r="BA19" s="4">
        <f>Personalkosten!BA58*75</f>
        <v/>
      </c>
      <c r="BB19" s="4">
        <f>Personalkosten!BB58*75</f>
        <v/>
      </c>
    </row>
    <row r="20">
      <c r="A20" t="inlineStr">
        <is>
          <t>Teilnahme an Messen (M)</t>
        </is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0</v>
      </c>
      <c r="G20" s="4" t="n">
        <v>0</v>
      </c>
      <c r="H20" s="4" t="n">
        <v>0</v>
      </c>
      <c r="I20" s="4" t="n">
        <v>0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2500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2500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2500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2500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2500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2500</v>
      </c>
      <c r="AZ20" s="4" t="n">
        <v>0</v>
      </c>
      <c r="BA20" s="4" t="n">
        <v>0</v>
      </c>
      <c r="BB20" s="4" t="n">
        <v>0</v>
      </c>
    </row>
    <row r="21">
      <c r="A21" t="inlineStr">
        <is>
          <t>Allgemeine Marketingkosten (F)</t>
        </is>
      </c>
      <c r="B21" s="4">
        <f>ROUND('Umsatzerlöse'!B10*0.08,0)</f>
        <v/>
      </c>
      <c r="C21" s="4">
        <f>ROUND('Umsatzerlöse'!C10*0.08,0)</f>
        <v/>
      </c>
      <c r="D21" s="4">
        <f>ROUND('Umsatzerlöse'!D10*0.08,0)</f>
        <v/>
      </c>
      <c r="E21" s="4">
        <f>ROUND('Umsatzerlöse'!E10*0.08,0)</f>
        <v/>
      </c>
      <c r="F21" s="4">
        <f>ROUND('Umsatzerlöse'!F10*0.08,0)</f>
        <v/>
      </c>
      <c r="G21" s="4">
        <f>ROUND('Umsatzerlöse'!G10*0.08,0)</f>
        <v/>
      </c>
      <c r="H21" s="4">
        <f>ROUND('Umsatzerlöse'!H10*0.08,0)</f>
        <v/>
      </c>
      <c r="I21" s="4">
        <f>ROUND('Umsatzerlöse'!I10*0.08,0)</f>
        <v/>
      </c>
      <c r="J21" s="4">
        <f>ROUND('Umsatzerlöse'!J10*0.08,0)</f>
        <v/>
      </c>
      <c r="K21" s="4">
        <f>ROUND('Umsatzerlöse'!K10*0.08,0)</f>
        <v/>
      </c>
      <c r="L21" s="4">
        <f>ROUND('Umsatzerlöse'!L10*0.08,0)</f>
        <v/>
      </c>
      <c r="M21" s="4">
        <f>ROUND('Umsatzerlöse'!M10*0.08,0)</f>
        <v/>
      </c>
      <c r="N21" s="4">
        <f>ROUND('Umsatzerlöse'!N10*0.08,0)</f>
        <v/>
      </c>
      <c r="O21" s="4">
        <f>ROUND('Umsatzerlöse'!O10*0.08,0)</f>
        <v/>
      </c>
      <c r="P21" s="4">
        <f>ROUND('Umsatzerlöse'!P10*0.08,0)</f>
        <v/>
      </c>
      <c r="Q21" s="4">
        <f>ROUND('Umsatzerlöse'!Q10*0.08,0)</f>
        <v/>
      </c>
      <c r="R21" s="4">
        <f>ROUND('Umsatzerlöse'!R10*0.08,0)</f>
        <v/>
      </c>
      <c r="S21" s="4">
        <f>ROUND('Umsatzerlöse'!S10*0.08,0)</f>
        <v/>
      </c>
      <c r="T21" s="4">
        <f>ROUND('Umsatzerlöse'!T10*0.08,0)</f>
        <v/>
      </c>
      <c r="U21" s="4">
        <f>ROUND('Umsatzerlöse'!U10*0.08,0)</f>
        <v/>
      </c>
      <c r="V21" s="4">
        <f>ROUND('Umsatzerlöse'!V10*0.08,0)</f>
        <v/>
      </c>
      <c r="W21" s="4">
        <f>ROUND('Umsatzerlöse'!W10*0.08,0)</f>
        <v/>
      </c>
      <c r="X21" s="4">
        <f>ROUND('Umsatzerlöse'!X10*0.08,0)</f>
        <v/>
      </c>
      <c r="Y21" s="4">
        <f>ROUND('Umsatzerlöse'!Y10*0.08,0)</f>
        <v/>
      </c>
      <c r="Z21" s="4">
        <f>ROUND('Umsatzerlöse'!Z10*0.08,0)</f>
        <v/>
      </c>
      <c r="AA21" s="4">
        <f>ROUND('Umsatzerlöse'!AA10*0.08,0)</f>
        <v/>
      </c>
      <c r="AB21" s="4">
        <f>ROUND('Umsatzerlöse'!AB10*0.08,0)</f>
        <v/>
      </c>
      <c r="AC21" s="4">
        <f>ROUND('Umsatzerlöse'!AC10*0.08,0)</f>
        <v/>
      </c>
      <c r="AD21" s="4">
        <f>ROUND('Umsatzerlöse'!AD10*0.08,0)</f>
        <v/>
      </c>
      <c r="AE21" s="4">
        <f>ROUND('Umsatzerlöse'!AE10*0.1,0)</f>
        <v/>
      </c>
      <c r="AF21" s="4">
        <f>ROUND('Umsatzerlöse'!AF10*0.1,0)</f>
        <v/>
      </c>
      <c r="AG21" s="4">
        <f>ROUND('Umsatzerlöse'!AG10*0.1,0)</f>
        <v/>
      </c>
      <c r="AH21" s="4">
        <f>ROUND('Umsatzerlöse'!AH10*0.1,0)</f>
        <v/>
      </c>
      <c r="AI21" s="4">
        <f>ROUND('Umsatzerlöse'!AI10*0.1,0)</f>
        <v/>
      </c>
      <c r="AJ21" s="4">
        <f>ROUND('Umsatzerlöse'!AJ10*0.1,0)</f>
        <v/>
      </c>
      <c r="AK21" s="4">
        <f>ROUND('Umsatzerlöse'!AK10*0.1,0)</f>
        <v/>
      </c>
      <c r="AL21" s="4">
        <f>ROUND('Umsatzerlöse'!AL10*0.1,0)</f>
        <v/>
      </c>
      <c r="AM21" s="4">
        <f>ROUND('Umsatzerlöse'!AM10*0.1,0)</f>
        <v/>
      </c>
      <c r="AN21" s="4">
        <f>ROUND('Umsatzerlöse'!AN10*0.1,0)</f>
        <v/>
      </c>
      <c r="AO21" s="4">
        <f>ROUND('Umsatzerlöse'!AO10*0.1,0)</f>
        <v/>
      </c>
      <c r="AP21" s="4">
        <f>ROUND('Umsatzerlöse'!AP10*0.1,0)</f>
        <v/>
      </c>
      <c r="AQ21" s="4">
        <f>ROUND('Umsatzerlöse'!AQ10*0.1,0)</f>
        <v/>
      </c>
      <c r="AR21" s="4">
        <f>ROUND('Umsatzerlöse'!AR10*0.1,0)</f>
        <v/>
      </c>
      <c r="AS21" s="4">
        <f>ROUND('Umsatzerlöse'!AS10*0.1,0)</f>
        <v/>
      </c>
      <c r="AT21" s="4">
        <f>ROUND('Umsatzerlöse'!AT10*0.1,0)</f>
        <v/>
      </c>
      <c r="AU21" s="4">
        <f>ROUND('Umsatzerlöse'!AU10*0.1,0)</f>
        <v/>
      </c>
      <c r="AV21" s="4">
        <f>ROUND('Umsatzerlöse'!AV10*0.1,0)</f>
        <v/>
      </c>
      <c r="AW21" s="4">
        <f>ROUND('Umsatzerlöse'!AW10*0.1,0)</f>
        <v/>
      </c>
      <c r="AX21" s="4">
        <f>ROUND('Umsatzerlöse'!AX10*0.1,0)</f>
        <v/>
      </c>
      <c r="AY21" s="4">
        <f>ROUND('Umsatzerlöse'!AY10*0.1,0)</f>
        <v/>
      </c>
      <c r="AZ21" s="4">
        <f>ROUND('Umsatzerlöse'!AZ10*0.1,0)</f>
        <v/>
      </c>
      <c r="BA21" s="4">
        <f>ROUND('Umsatzerlöse'!BA10*0.1,0)</f>
        <v/>
      </c>
      <c r="BB21" s="4">
        <f>ROUND('Umsatzerlöse'!BB10*0.1,0)</f>
        <v/>
      </c>
    </row>
    <row r="22">
      <c r="A22" t="inlineStr">
        <is>
          <t>Marketing-Agentur (M)</t>
        </is>
      </c>
      <c r="B22" s="4" t="n">
        <v>0</v>
      </c>
      <c r="C22" s="4" t="n">
        <v>0</v>
      </c>
      <c r="D22" s="4" t="n">
        <v>0</v>
      </c>
      <c r="E22" s="4" t="n">
        <v>0</v>
      </c>
      <c r="F22" s="4" t="n">
        <v>0</v>
      </c>
      <c r="G22" s="4" t="n">
        <v>0</v>
      </c>
      <c r="H22" s="4" t="n">
        <v>0</v>
      </c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</row>
    <row r="23">
      <c r="A23" t="inlineStr">
        <is>
          <t>Editorial Content (M)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  <c r="G23" s="4" t="n">
        <v>300</v>
      </c>
      <c r="H23" s="4" t="n">
        <v>300</v>
      </c>
      <c r="I23" s="4" t="n">
        <v>300</v>
      </c>
      <c r="J23" s="4" t="n">
        <v>300</v>
      </c>
      <c r="K23" s="4" t="n">
        <v>300</v>
      </c>
      <c r="L23" s="4" t="n">
        <v>300</v>
      </c>
      <c r="M23" s="4" t="n">
        <v>300</v>
      </c>
      <c r="N23" s="4" t="n">
        <v>300</v>
      </c>
      <c r="O23" s="4" t="n">
        <v>300</v>
      </c>
      <c r="P23" s="4" t="n">
        <v>300</v>
      </c>
      <c r="Q23" s="4" t="n">
        <v>300</v>
      </c>
      <c r="R23" s="4" t="n">
        <v>300</v>
      </c>
      <c r="S23" s="4" t="n">
        <v>300</v>
      </c>
      <c r="T23" s="4" t="n">
        <v>300</v>
      </c>
      <c r="U23" s="4" t="n">
        <v>300</v>
      </c>
      <c r="V23" s="4" t="n">
        <v>300</v>
      </c>
      <c r="W23" s="4" t="n">
        <v>300</v>
      </c>
      <c r="X23" s="4" t="n">
        <v>300</v>
      </c>
      <c r="Y23" s="4" t="n">
        <v>300</v>
      </c>
      <c r="Z23" s="4" t="n">
        <v>300</v>
      </c>
      <c r="AA23" s="4" t="n">
        <v>300</v>
      </c>
      <c r="AB23" s="4" t="n">
        <v>300</v>
      </c>
      <c r="AC23" s="4" t="n">
        <v>300</v>
      </c>
      <c r="AD23" s="4" t="n">
        <v>300</v>
      </c>
      <c r="AE23" s="4" t="n">
        <v>300</v>
      </c>
      <c r="AF23" s="4" t="n">
        <v>300</v>
      </c>
      <c r="AG23" s="4" t="n">
        <v>300</v>
      </c>
      <c r="AH23" s="4" t="n">
        <v>300</v>
      </c>
      <c r="AI23" s="4" t="n">
        <v>300</v>
      </c>
      <c r="AJ23" s="4" t="n">
        <v>300</v>
      </c>
      <c r="AK23" s="4" t="n">
        <v>300</v>
      </c>
      <c r="AL23" s="4" t="n">
        <v>300</v>
      </c>
      <c r="AM23" s="4" t="n">
        <v>300</v>
      </c>
      <c r="AN23" s="4" t="n">
        <v>300</v>
      </c>
      <c r="AO23" s="4" t="n">
        <v>300</v>
      </c>
      <c r="AP23" s="4" t="n">
        <v>300</v>
      </c>
      <c r="AQ23" s="4" t="n">
        <v>300</v>
      </c>
      <c r="AR23" s="4" t="n">
        <v>300</v>
      </c>
      <c r="AS23" s="4" t="n">
        <v>300</v>
      </c>
      <c r="AT23" s="4" t="n">
        <v>300</v>
      </c>
      <c r="AU23" s="4" t="n">
        <v>300</v>
      </c>
      <c r="AV23" s="4" t="n">
        <v>300</v>
      </c>
      <c r="AW23" s="4" t="n">
        <v>300</v>
      </c>
      <c r="AX23" s="4" t="n">
        <v>300</v>
      </c>
      <c r="AY23" s="4" t="n">
        <v>300</v>
      </c>
      <c r="AZ23" s="4" t="n">
        <v>300</v>
      </c>
      <c r="BA23" s="4" t="n">
        <v>300</v>
      </c>
      <c r="BB23" s="4" t="n">
        <v>300</v>
      </c>
    </row>
    <row r="24">
      <c r="A24" t="inlineStr">
        <is>
          <t>Bewirtungskosten (F)</t>
        </is>
      </c>
      <c r="B24" s="4">
        <f>Kunden!B15*50</f>
        <v/>
      </c>
      <c r="C24" s="4">
        <f>Kunden!C15*50</f>
        <v/>
      </c>
      <c r="D24" s="4">
        <f>Kunden!D15*50</f>
        <v/>
      </c>
      <c r="E24" s="4">
        <f>Kunden!E15*50</f>
        <v/>
      </c>
      <c r="F24" s="4">
        <f>Kunden!F15*50</f>
        <v/>
      </c>
      <c r="G24" s="4">
        <f>Kunden!G15*50</f>
        <v/>
      </c>
      <c r="H24" s="4">
        <f>Kunden!H15*50</f>
        <v/>
      </c>
      <c r="I24" s="4">
        <f>Kunden!I15*50</f>
        <v/>
      </c>
      <c r="J24" s="4">
        <f>Kunden!J15*50</f>
        <v/>
      </c>
      <c r="K24" s="4">
        <f>Kunden!K15*50</f>
        <v/>
      </c>
      <c r="L24" s="4">
        <f>Kunden!L15*50</f>
        <v/>
      </c>
      <c r="M24" s="4">
        <f>Kunden!M15*50</f>
        <v/>
      </c>
      <c r="N24" s="4">
        <f>Kunden!N15*50</f>
        <v/>
      </c>
      <c r="O24" s="4">
        <f>Kunden!O15*50</f>
        <v/>
      </c>
      <c r="P24" s="4">
        <f>Kunden!P15*50</f>
        <v/>
      </c>
      <c r="Q24" s="4">
        <f>Kunden!Q15*50</f>
        <v/>
      </c>
      <c r="R24" s="4">
        <f>Kunden!R15*50</f>
        <v/>
      </c>
      <c r="S24" s="4">
        <f>Kunden!S15*50</f>
        <v/>
      </c>
      <c r="T24" s="4">
        <f>Kunden!T15*50</f>
        <v/>
      </c>
      <c r="U24" s="4">
        <f>Kunden!U15*50</f>
        <v/>
      </c>
      <c r="V24" s="4">
        <f>Kunden!V15*50</f>
        <v/>
      </c>
      <c r="W24" s="4">
        <f>Kunden!W15*50</f>
        <v/>
      </c>
      <c r="X24" s="4">
        <f>Kunden!X15*50</f>
        <v/>
      </c>
      <c r="Y24" s="4">
        <f>Kunden!Y15*50</f>
        <v/>
      </c>
      <c r="Z24" s="4">
        <f>Kunden!Z15*50</f>
        <v/>
      </c>
      <c r="AA24" s="4">
        <f>Kunden!AA15*50</f>
        <v/>
      </c>
      <c r="AB24" s="4">
        <f>Kunden!AB15*50</f>
        <v/>
      </c>
      <c r="AC24" s="4">
        <f>Kunden!AC15*50</f>
        <v/>
      </c>
      <c r="AD24" s="4">
        <f>Kunden!AD15*50</f>
        <v/>
      </c>
      <c r="AE24" s="4">
        <f>Kunden!AE15*50</f>
        <v/>
      </c>
      <c r="AF24" s="4">
        <f>Kunden!AF15*50</f>
        <v/>
      </c>
      <c r="AG24" s="4">
        <f>Kunden!AG15*50</f>
        <v/>
      </c>
      <c r="AH24" s="4">
        <f>Kunden!AH15*50</f>
        <v/>
      </c>
      <c r="AI24" s="4">
        <f>Kunden!AI15*50</f>
        <v/>
      </c>
      <c r="AJ24" s="4">
        <f>Kunden!AJ15*50</f>
        <v/>
      </c>
      <c r="AK24" s="4">
        <f>Kunden!AK15*50</f>
        <v/>
      </c>
      <c r="AL24" s="4">
        <f>Kunden!AL15*50</f>
        <v/>
      </c>
      <c r="AM24" s="4">
        <f>Kunden!AM15*50</f>
        <v/>
      </c>
      <c r="AN24" s="4">
        <f>Kunden!AN15*50</f>
        <v/>
      </c>
      <c r="AO24" s="4">
        <f>Kunden!AO15*50</f>
        <v/>
      </c>
      <c r="AP24" s="4">
        <f>Kunden!AP15*50</f>
        <v/>
      </c>
      <c r="AQ24" s="4">
        <f>Kunden!AQ15*50</f>
        <v/>
      </c>
      <c r="AR24" s="4">
        <f>Kunden!AR15*50</f>
        <v/>
      </c>
      <c r="AS24" s="4">
        <f>Kunden!AS15*50</f>
        <v/>
      </c>
      <c r="AT24" s="4">
        <f>Kunden!AT15*50</f>
        <v/>
      </c>
      <c r="AU24" s="4">
        <f>Kunden!AU15*50</f>
        <v/>
      </c>
      <c r="AV24" s="4">
        <f>Kunden!AV15*50</f>
        <v/>
      </c>
      <c r="AW24" s="4">
        <f>Kunden!AW15*50</f>
        <v/>
      </c>
      <c r="AX24" s="4">
        <f>Kunden!AX15*50</f>
        <v/>
      </c>
      <c r="AY24" s="4">
        <f>Kunden!AY15*50</f>
        <v/>
      </c>
      <c r="AZ24" s="4">
        <f>Kunden!AZ15*50</f>
        <v/>
      </c>
      <c r="BA24" s="4">
        <f>Kunden!BA15*50</f>
        <v/>
      </c>
      <c r="BB24" s="4">
        <f>Kunden!BB15*50</f>
        <v/>
      </c>
    </row>
    <row r="25">
      <c r="A25" s="1" t="inlineStr">
        <is>
          <t>Werbe-/Reisekosten</t>
        </is>
      </c>
      <c r="B25" s="4">
        <f>B19+B20+B21+B22+B23+B24</f>
        <v/>
      </c>
      <c r="C25" s="4">
        <f>C19+C20+C21+C22+C23+C24</f>
        <v/>
      </c>
      <c r="D25" s="4">
        <f>D19+D20+D21+D22+D23+D24</f>
        <v/>
      </c>
      <c r="E25" s="4">
        <f>E19+E20+E21+E22+E23+E24</f>
        <v/>
      </c>
      <c r="F25" s="4">
        <f>F19+F20+F21+F22+F23+F24</f>
        <v/>
      </c>
      <c r="G25" s="4">
        <f>G19+G20+G21+G22+G23+G24</f>
        <v/>
      </c>
      <c r="H25" s="4">
        <f>H19+H20+H21+H22+H23+H24</f>
        <v/>
      </c>
      <c r="I25" s="4">
        <f>I19+I20+I21+I22+I23+I24</f>
        <v/>
      </c>
      <c r="J25" s="4">
        <f>J19+J20+J21+J22+J23+J24</f>
        <v/>
      </c>
      <c r="K25" s="4">
        <f>K19+K20+K21+K22+K23+K24</f>
        <v/>
      </c>
      <c r="L25" s="4">
        <f>L19+L20+L21+L22+L23+L24</f>
        <v/>
      </c>
      <c r="M25" s="4">
        <f>M19+M20+M21+M22+M23+M24</f>
        <v/>
      </c>
      <c r="N25" s="4">
        <f>N19+N20+N21+N22+N23+N24</f>
        <v/>
      </c>
      <c r="O25" s="4">
        <f>O19+O20+O21+O22+O23+O24</f>
        <v/>
      </c>
      <c r="P25" s="4">
        <f>P19+P20+P21+P22+P23+P24</f>
        <v/>
      </c>
      <c r="Q25" s="4">
        <f>Q19+Q20+Q21+Q22+Q23+Q24</f>
        <v/>
      </c>
      <c r="R25" s="4">
        <f>R19+R20+R21+R22+R23+R24</f>
        <v/>
      </c>
      <c r="S25" s="4">
        <f>S19+S20+S21+S22+S23+S24</f>
        <v/>
      </c>
      <c r="T25" s="4">
        <f>T19+T20+T21+T22+T23+T24</f>
        <v/>
      </c>
      <c r="U25" s="4">
        <f>U19+U20+U21+U22+U23+U24</f>
        <v/>
      </c>
      <c r="V25" s="4">
        <f>V19+V20+V21+V22+V23+V24</f>
        <v/>
      </c>
      <c r="W25" s="4">
        <f>W19+W20+W21+W22+W23+W24</f>
        <v/>
      </c>
      <c r="X25" s="4">
        <f>X19+X20+X21+X22+X23+X24</f>
        <v/>
      </c>
      <c r="Y25" s="4">
        <f>Y19+Y20+Y21+Y22+Y23+Y24</f>
        <v/>
      </c>
      <c r="Z25" s="4">
        <f>Z19+Z20+Z21+Z22+Z23+Z24</f>
        <v/>
      </c>
      <c r="AA25" s="4">
        <f>AA19+AA20+AA21+AA22+AA23+AA24</f>
        <v/>
      </c>
      <c r="AB25" s="4">
        <f>AB19+AB20+AB21+AB22+AB23+AB24</f>
        <v/>
      </c>
      <c r="AC25" s="4">
        <f>AC19+AC20+AC21+AC22+AC23+AC24</f>
        <v/>
      </c>
      <c r="AD25" s="4">
        <f>AD19+AD20+AD21+AD22+AD23+AD24</f>
        <v/>
      </c>
      <c r="AE25" s="4">
        <f>AE19+AE20+AE21+AE22+AE23+AE24</f>
        <v/>
      </c>
      <c r="AF25" s="4">
        <f>AF19+AF20+AF21+AF22+AF23+AF24</f>
        <v/>
      </c>
      <c r="AG25" s="4">
        <f>AG19+AG20+AG21+AG22+AG23+AG24</f>
        <v/>
      </c>
      <c r="AH25" s="4">
        <f>AH19+AH20+AH21+AH22+AH23+AH24</f>
        <v/>
      </c>
      <c r="AI25" s="4">
        <f>AI19+AI20+AI21+AI22+AI23+AI24</f>
        <v/>
      </c>
      <c r="AJ25" s="4">
        <f>AJ19+AJ20+AJ21+AJ22+AJ23+AJ24</f>
        <v/>
      </c>
      <c r="AK25" s="4">
        <f>AK19+AK20+AK21+AK22+AK23+AK24</f>
        <v/>
      </c>
      <c r="AL25" s="4">
        <f>AL19+AL20+AL21+AL22+AL23+AL24</f>
        <v/>
      </c>
      <c r="AM25" s="4">
        <f>AM19+AM20+AM21+AM22+AM23+AM24</f>
        <v/>
      </c>
      <c r="AN25" s="4">
        <f>AN19+AN20+AN21+AN22+AN23+AN24</f>
        <v/>
      </c>
      <c r="AO25" s="4">
        <f>AO19+AO20+AO21+AO22+AO23+AO24</f>
        <v/>
      </c>
      <c r="AP25" s="4">
        <f>AP19+AP20+AP21+AP22+AP23+AP24</f>
        <v/>
      </c>
      <c r="AQ25" s="4">
        <f>AQ19+AQ20+AQ21+AQ22+AQ23+AQ24</f>
        <v/>
      </c>
      <c r="AR25" s="4">
        <f>AR19+AR20+AR21+AR22+AR23+AR24</f>
        <v/>
      </c>
      <c r="AS25" s="4">
        <f>AS19+AS20+AS21+AS22+AS23+AS24</f>
        <v/>
      </c>
      <c r="AT25" s="4">
        <f>AT19+AT20+AT21+AT22+AT23+AT24</f>
        <v/>
      </c>
      <c r="AU25" s="4">
        <f>AU19+AU20+AU21+AU22+AU23+AU24</f>
        <v/>
      </c>
      <c r="AV25" s="4">
        <f>AV19+AV20+AV21+AV22+AV23+AV24</f>
        <v/>
      </c>
      <c r="AW25" s="4">
        <f>AW19+AW20+AW21+AW22+AW23+AW24</f>
        <v/>
      </c>
      <c r="AX25" s="4">
        <f>AX19+AX20+AX21+AX22+AX23+AX24</f>
        <v/>
      </c>
      <c r="AY25" s="4">
        <f>AY19+AY20+AY21+AY22+AY23+AY24</f>
        <v/>
      </c>
      <c r="AZ25" s="4">
        <f>AZ19+AZ20+AZ21+AZ22+AZ23+AZ24</f>
        <v/>
      </c>
      <c r="BA25" s="4">
        <f>BA19+BA20+BA21+BA22+BA23+BA24</f>
        <v/>
      </c>
      <c r="BB25" s="4">
        <f>BB19+BB20+BB21+BB22+BB23+BB24</f>
        <v/>
      </c>
    </row>
    <row r="26">
      <c r="A26" t="inlineStr">
        <is>
          <t>Schutzrechte/Lizenzkosten (M)</t>
        </is>
      </c>
      <c r="B26" s="4" t="n">
        <v>0</v>
      </c>
      <c r="C26" s="4" t="n">
        <v>0</v>
      </c>
      <c r="D26" s="4" t="n">
        <v>50</v>
      </c>
      <c r="E26" s="4" t="n">
        <v>50</v>
      </c>
      <c r="F26" s="4" t="n">
        <v>50</v>
      </c>
      <c r="G26" s="4" t="n">
        <v>50</v>
      </c>
      <c r="H26" s="4" t="n">
        <v>50</v>
      </c>
      <c r="I26" s="4" t="n">
        <v>50</v>
      </c>
      <c r="J26" s="4" t="n">
        <v>50</v>
      </c>
      <c r="K26" s="4" t="n">
        <v>50</v>
      </c>
      <c r="L26" s="4" t="n">
        <v>50</v>
      </c>
      <c r="M26" s="4" t="n">
        <v>50</v>
      </c>
      <c r="N26" s="4" t="n">
        <v>50</v>
      </c>
      <c r="O26" s="4" t="n">
        <v>50</v>
      </c>
      <c r="P26" s="4" t="n">
        <v>50</v>
      </c>
      <c r="Q26" s="4" t="n">
        <v>50</v>
      </c>
      <c r="R26" s="4" t="n">
        <v>50</v>
      </c>
      <c r="S26" s="4" t="n">
        <v>50</v>
      </c>
      <c r="T26" s="4" t="n">
        <v>50</v>
      </c>
      <c r="U26" s="4" t="n">
        <v>50</v>
      </c>
      <c r="V26" s="4" t="n">
        <v>50</v>
      </c>
      <c r="W26" s="4" t="n">
        <v>50</v>
      </c>
      <c r="X26" s="4" t="n">
        <v>50</v>
      </c>
      <c r="Y26" s="4" t="n">
        <v>50</v>
      </c>
      <c r="Z26" s="4" t="n">
        <v>50</v>
      </c>
      <c r="AA26" s="4" t="n">
        <v>50</v>
      </c>
      <c r="AB26" s="4" t="n">
        <v>50</v>
      </c>
      <c r="AC26" s="4" t="n">
        <v>50</v>
      </c>
      <c r="AD26" s="4" t="n">
        <v>50</v>
      </c>
      <c r="AE26" s="4" t="n">
        <v>50</v>
      </c>
      <c r="AF26" s="4" t="n">
        <v>50</v>
      </c>
      <c r="AG26" s="4" t="n">
        <v>50</v>
      </c>
      <c r="AH26" s="4" t="n">
        <v>50</v>
      </c>
      <c r="AI26" s="4" t="n">
        <v>50</v>
      </c>
      <c r="AJ26" s="4" t="n">
        <v>50</v>
      </c>
      <c r="AK26" s="4" t="n">
        <v>50</v>
      </c>
      <c r="AL26" s="4" t="n">
        <v>50</v>
      </c>
      <c r="AM26" s="4" t="n">
        <v>50</v>
      </c>
      <c r="AN26" s="4" t="n">
        <v>50</v>
      </c>
      <c r="AO26" s="4" t="n">
        <v>50</v>
      </c>
      <c r="AP26" s="4" t="n">
        <v>50</v>
      </c>
      <c r="AQ26" s="4" t="n">
        <v>50</v>
      </c>
      <c r="AR26" s="4" t="n">
        <v>50</v>
      </c>
      <c r="AS26" s="4" t="n">
        <v>50</v>
      </c>
      <c r="AT26" s="4" t="n">
        <v>50</v>
      </c>
      <c r="AU26" s="4" t="n">
        <v>50</v>
      </c>
      <c r="AV26" s="4" t="n">
        <v>50</v>
      </c>
      <c r="AW26" s="4" t="n">
        <v>50</v>
      </c>
      <c r="AX26" s="4" t="n">
        <v>50</v>
      </c>
      <c r="AY26" s="4" t="n">
        <v>50</v>
      </c>
      <c r="AZ26" s="4" t="n">
        <v>50</v>
      </c>
      <c r="BA26" s="4" t="n">
        <v>50</v>
      </c>
      <c r="BB26" s="4" t="n">
        <v>50</v>
      </c>
    </row>
    <row r="27">
      <c r="A27" t="inlineStr">
        <is>
          <t>Fort-/Weiterbildungskosten (F)</t>
        </is>
      </c>
      <c r="B27" s="4">
        <f>Personalkosten!B59*300</f>
        <v/>
      </c>
      <c r="C27" s="4">
        <f>Personalkosten!C59*300</f>
        <v/>
      </c>
      <c r="D27" s="4">
        <f>Personalkosten!D59*300</f>
        <v/>
      </c>
      <c r="E27" s="4">
        <f>Personalkosten!E59*300</f>
        <v/>
      </c>
      <c r="F27" s="4">
        <f>Personalkosten!F59*300</f>
        <v/>
      </c>
      <c r="G27" s="4">
        <f>Personalkosten!G59*300</f>
        <v/>
      </c>
      <c r="H27" s="4">
        <f>Personalkosten!H59*300</f>
        <v/>
      </c>
      <c r="I27" s="4">
        <f>Personalkosten!I59*300</f>
        <v/>
      </c>
      <c r="J27" s="4">
        <f>Personalkosten!J59*300</f>
        <v/>
      </c>
      <c r="K27" s="4">
        <f>Personalkosten!K59*300</f>
        <v/>
      </c>
      <c r="L27" s="4">
        <f>Personalkosten!L59*300</f>
        <v/>
      </c>
      <c r="M27" s="4">
        <f>Personalkosten!M59*300</f>
        <v/>
      </c>
      <c r="N27" s="4">
        <f>Personalkosten!N59*300</f>
        <v/>
      </c>
      <c r="O27" s="4">
        <f>Personalkosten!O59*300</f>
        <v/>
      </c>
      <c r="P27" s="4">
        <f>Personalkosten!P59*300</f>
        <v/>
      </c>
      <c r="Q27" s="4">
        <f>Personalkosten!Q59*300</f>
        <v/>
      </c>
      <c r="R27" s="4">
        <f>Personalkosten!R59*300</f>
        <v/>
      </c>
      <c r="S27" s="4">
        <f>Personalkosten!S59*300</f>
        <v/>
      </c>
      <c r="T27" s="4">
        <f>Personalkosten!T59*300</f>
        <v/>
      </c>
      <c r="U27" s="4">
        <f>Personalkosten!U59*300</f>
        <v/>
      </c>
      <c r="V27" s="4">
        <f>Personalkosten!V59*300</f>
        <v/>
      </c>
      <c r="W27" s="4">
        <f>Personalkosten!W59*300</f>
        <v/>
      </c>
      <c r="X27" s="4">
        <f>Personalkosten!X59*300</f>
        <v/>
      </c>
      <c r="Y27" s="4">
        <f>Personalkosten!Y59*300</f>
        <v/>
      </c>
      <c r="Z27" s="4">
        <f>Personalkosten!Z59*300</f>
        <v/>
      </c>
      <c r="AA27" s="4">
        <f>Personalkosten!AA59*300</f>
        <v/>
      </c>
      <c r="AB27" s="4">
        <f>Personalkosten!AB59*300</f>
        <v/>
      </c>
      <c r="AC27" s="4">
        <f>Personalkosten!AC59*300</f>
        <v/>
      </c>
      <c r="AD27" s="4">
        <f>Personalkosten!AD59*300</f>
        <v/>
      </c>
      <c r="AE27" s="4">
        <f>Personalkosten!AE59*300</f>
        <v/>
      </c>
      <c r="AF27" s="4">
        <f>Personalkosten!AF59*300</f>
        <v/>
      </c>
      <c r="AG27" s="4">
        <f>Personalkosten!AG59*300</f>
        <v/>
      </c>
      <c r="AH27" s="4">
        <f>Personalkosten!AH59*300</f>
        <v/>
      </c>
      <c r="AI27" s="4">
        <f>Personalkosten!AI59*300</f>
        <v/>
      </c>
      <c r="AJ27" s="4">
        <f>Personalkosten!AJ59*300</f>
        <v/>
      </c>
      <c r="AK27" s="4">
        <f>Personalkosten!AK59*300</f>
        <v/>
      </c>
      <c r="AL27" s="4">
        <f>Personalkosten!AL59*300</f>
        <v/>
      </c>
      <c r="AM27" s="4">
        <f>Personalkosten!AM59*300</f>
        <v/>
      </c>
      <c r="AN27" s="4">
        <f>Personalkosten!AN59*300</f>
        <v/>
      </c>
      <c r="AO27" s="4">
        <f>Personalkosten!AO59*300</f>
        <v/>
      </c>
      <c r="AP27" s="4">
        <f>Personalkosten!AP59*300</f>
        <v/>
      </c>
      <c r="AQ27" s="4">
        <f>Personalkosten!AQ59*300</f>
        <v/>
      </c>
      <c r="AR27" s="4">
        <f>Personalkosten!AR59*300</f>
        <v/>
      </c>
      <c r="AS27" s="4">
        <f>Personalkosten!AS59*300</f>
        <v/>
      </c>
      <c r="AT27" s="4">
        <f>Personalkosten!AT59*300</f>
        <v/>
      </c>
      <c r="AU27" s="4">
        <f>Personalkosten!AU59*300</f>
        <v/>
      </c>
      <c r="AV27" s="4">
        <f>Personalkosten!AV59*300</f>
        <v/>
      </c>
      <c r="AW27" s="4">
        <f>Personalkosten!AW59*300</f>
        <v/>
      </c>
      <c r="AX27" s="4">
        <f>Personalkosten!AX59*300</f>
        <v/>
      </c>
      <c r="AY27" s="4">
        <f>Personalkosten!AY59*300</f>
        <v/>
      </c>
      <c r="AZ27" s="4">
        <f>Personalkosten!AZ59*300</f>
        <v/>
      </c>
      <c r="BA27" s="4">
        <f>Personalkosten!BA59*300</f>
        <v/>
      </c>
      <c r="BB27" s="4">
        <f>Personalkosten!BB59*300</f>
        <v/>
      </c>
    </row>
    <row r="28">
      <c r="A28" s="1" t="inlineStr">
        <is>
          <t>Besondere Kosten</t>
        </is>
      </c>
      <c r="B28" s="4">
        <f>B26+B27</f>
        <v/>
      </c>
      <c r="C28" s="4">
        <f>C26+C27</f>
        <v/>
      </c>
      <c r="D28" s="4">
        <f>D26+D27</f>
        <v/>
      </c>
      <c r="E28" s="4">
        <f>E26+E27</f>
        <v/>
      </c>
      <c r="F28" s="4">
        <f>F26+F27</f>
        <v/>
      </c>
      <c r="G28" s="4">
        <f>G26+G27</f>
        <v/>
      </c>
      <c r="H28" s="4">
        <f>H26+H27</f>
        <v/>
      </c>
      <c r="I28" s="4">
        <f>I26+I27</f>
        <v/>
      </c>
      <c r="J28" s="4">
        <f>J26+J27</f>
        <v/>
      </c>
      <c r="K28" s="4">
        <f>K26+K27</f>
        <v/>
      </c>
      <c r="L28" s="4">
        <f>L26+L27</f>
        <v/>
      </c>
      <c r="M28" s="4">
        <f>M26+M27</f>
        <v/>
      </c>
      <c r="N28" s="4">
        <f>N26+N27</f>
        <v/>
      </c>
      <c r="O28" s="4">
        <f>O26+O27</f>
        <v/>
      </c>
      <c r="P28" s="4">
        <f>P26+P27</f>
        <v/>
      </c>
      <c r="Q28" s="4">
        <f>Q26+Q27</f>
        <v/>
      </c>
      <c r="R28" s="4">
        <f>R26+R27</f>
        <v/>
      </c>
      <c r="S28" s="4">
        <f>S26+S27</f>
        <v/>
      </c>
      <c r="T28" s="4">
        <f>T26+T27</f>
        <v/>
      </c>
      <c r="U28" s="4">
        <f>U26+U27</f>
        <v/>
      </c>
      <c r="V28" s="4">
        <f>V26+V27</f>
        <v/>
      </c>
      <c r="W28" s="4">
        <f>W26+W27</f>
        <v/>
      </c>
      <c r="X28" s="4">
        <f>X26+X27</f>
        <v/>
      </c>
      <c r="Y28" s="4">
        <f>Y26+Y27</f>
        <v/>
      </c>
      <c r="Z28" s="4">
        <f>Z26+Z27</f>
        <v/>
      </c>
      <c r="AA28" s="4">
        <f>AA26+AA27</f>
        <v/>
      </c>
      <c r="AB28" s="4">
        <f>AB26+AB27</f>
        <v/>
      </c>
      <c r="AC28" s="4">
        <f>AC26+AC27</f>
        <v/>
      </c>
      <c r="AD28" s="4">
        <f>AD26+AD27</f>
        <v/>
      </c>
      <c r="AE28" s="4">
        <f>AE26+AE27</f>
        <v/>
      </c>
      <c r="AF28" s="4">
        <f>AF26+AF27</f>
        <v/>
      </c>
      <c r="AG28" s="4">
        <f>AG26+AG27</f>
        <v/>
      </c>
      <c r="AH28" s="4">
        <f>AH26+AH27</f>
        <v/>
      </c>
      <c r="AI28" s="4">
        <f>AI26+AI27</f>
        <v/>
      </c>
      <c r="AJ28" s="4">
        <f>AJ26+AJ27</f>
        <v/>
      </c>
      <c r="AK28" s="4">
        <f>AK26+AK27</f>
        <v/>
      </c>
      <c r="AL28" s="4">
        <f>AL26+AL27</f>
        <v/>
      </c>
      <c r="AM28" s="4">
        <f>AM26+AM27</f>
        <v/>
      </c>
      <c r="AN28" s="4">
        <f>AN26+AN27</f>
        <v/>
      </c>
      <c r="AO28" s="4">
        <f>AO26+AO27</f>
        <v/>
      </c>
      <c r="AP28" s="4">
        <f>AP26+AP27</f>
        <v/>
      </c>
      <c r="AQ28" s="4">
        <f>AQ26+AQ27</f>
        <v/>
      </c>
      <c r="AR28" s="4">
        <f>AR26+AR27</f>
        <v/>
      </c>
      <c r="AS28" s="4">
        <f>AS26+AS27</f>
        <v/>
      </c>
      <c r="AT28" s="4">
        <f>AT26+AT27</f>
        <v/>
      </c>
      <c r="AU28" s="4">
        <f>AU26+AU27</f>
        <v/>
      </c>
      <c r="AV28" s="4">
        <f>AV26+AV27</f>
        <v/>
      </c>
      <c r="AW28" s="4">
        <f>AW26+AW27</f>
        <v/>
      </c>
      <c r="AX28" s="4">
        <f>AX26+AX27</f>
        <v/>
      </c>
      <c r="AY28" s="4">
        <f>AY26+AY27</f>
        <v/>
      </c>
      <c r="AZ28" s="4">
        <f>AZ26+AZ27</f>
        <v/>
      </c>
      <c r="BA28" s="4">
        <f>BA26+BA27</f>
        <v/>
      </c>
      <c r="BB28" s="4">
        <f>BB26+BB27</f>
        <v/>
      </c>
    </row>
    <row r="29">
      <c r="A29" t="inlineStr">
        <is>
          <t>Fahrzeugkosten (F)</t>
        </is>
      </c>
      <c r="B29" s="4" t="n">
        <v>0</v>
      </c>
      <c r="C29" s="4" t="n">
        <v>0</v>
      </c>
      <c r="D29" s="4" t="n">
        <v>200</v>
      </c>
      <c r="E29" s="4" t="n">
        <v>200</v>
      </c>
      <c r="F29" s="4" t="n">
        <v>200</v>
      </c>
      <c r="G29" s="4" t="n">
        <v>200</v>
      </c>
      <c r="H29" s="4" t="n">
        <v>200</v>
      </c>
      <c r="I29" s="4" t="n">
        <v>200</v>
      </c>
      <c r="J29" s="4" t="n">
        <v>200</v>
      </c>
      <c r="K29" s="4" t="n">
        <v>200</v>
      </c>
      <c r="L29" s="4" t="n">
        <v>200</v>
      </c>
      <c r="M29" s="4" t="n">
        <v>400</v>
      </c>
      <c r="N29" s="4" t="n">
        <v>400</v>
      </c>
      <c r="O29" s="4" t="n">
        <v>400</v>
      </c>
      <c r="P29" s="4" t="n">
        <v>400</v>
      </c>
      <c r="Q29" s="4" t="n">
        <v>400</v>
      </c>
      <c r="R29" s="4" t="n">
        <v>400</v>
      </c>
      <c r="S29" s="4" t="n">
        <v>400</v>
      </c>
      <c r="T29" s="4" t="n">
        <v>400</v>
      </c>
      <c r="U29" s="4" t="n">
        <v>400</v>
      </c>
      <c r="V29" s="4" t="n">
        <v>600</v>
      </c>
      <c r="W29" s="4" t="n">
        <v>600</v>
      </c>
      <c r="X29" s="4" t="n">
        <v>600</v>
      </c>
      <c r="Y29" s="4" t="n">
        <v>600</v>
      </c>
      <c r="Z29" s="4" t="n">
        <v>600</v>
      </c>
      <c r="AA29" s="4" t="n">
        <v>800</v>
      </c>
      <c r="AB29" s="4" t="n">
        <v>800</v>
      </c>
      <c r="AC29" s="4" t="n">
        <v>800</v>
      </c>
      <c r="AD29" s="4" t="n">
        <v>800</v>
      </c>
      <c r="AE29" s="4" t="n">
        <v>800</v>
      </c>
      <c r="AF29" s="4" t="n">
        <v>800</v>
      </c>
      <c r="AG29" s="4" t="n">
        <v>800</v>
      </c>
      <c r="AH29" s="4" t="n">
        <v>1000</v>
      </c>
      <c r="AI29" s="4" t="n">
        <v>1000</v>
      </c>
      <c r="AJ29" s="4" t="n">
        <v>1000</v>
      </c>
      <c r="AK29" s="4" t="n">
        <v>1000</v>
      </c>
      <c r="AL29" s="4" t="n">
        <v>1000</v>
      </c>
      <c r="AM29" s="4" t="n">
        <v>1200</v>
      </c>
      <c r="AN29" s="4" t="n">
        <v>1200</v>
      </c>
      <c r="AO29" s="4" t="n">
        <v>1200</v>
      </c>
      <c r="AP29" s="4" t="n">
        <v>1200</v>
      </c>
      <c r="AQ29" s="4" t="n">
        <v>1400</v>
      </c>
      <c r="AR29" s="4" t="n">
        <v>1400</v>
      </c>
      <c r="AS29" s="4" t="n">
        <v>1400</v>
      </c>
      <c r="AT29" s="4" t="n">
        <v>1400</v>
      </c>
      <c r="AU29" s="4" t="n">
        <v>1400</v>
      </c>
      <c r="AV29" s="4" t="n">
        <v>1600</v>
      </c>
      <c r="AW29" s="4" t="n">
        <v>1600</v>
      </c>
      <c r="AX29" s="4" t="n">
        <v>1600</v>
      </c>
      <c r="AY29" s="4" t="n">
        <v>1600</v>
      </c>
      <c r="AZ29" s="4" t="n">
        <v>1600</v>
      </c>
      <c r="BA29" s="4" t="n">
        <v>1600</v>
      </c>
      <c r="BB29" s="4" t="n">
        <v>1600</v>
      </c>
    </row>
    <row r="30">
      <c r="A30" t="inlineStr">
        <is>
          <t>Kosten Warenabgabe (M)</t>
        </is>
      </c>
      <c r="B30" s="4" t="n">
        <v>0</v>
      </c>
      <c r="C30" s="4" t="n">
        <v>0</v>
      </c>
      <c r="D30" s="4" t="n">
        <v>0</v>
      </c>
      <c r="E30" s="4" t="n">
        <v>0</v>
      </c>
      <c r="F30" s="4" t="n">
        <v>0</v>
      </c>
      <c r="G30" s="4" t="n">
        <v>0</v>
      </c>
      <c r="H30" s="4" t="n">
        <v>0</v>
      </c>
      <c r="I30" s="4" t="n">
        <v>0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</row>
    <row r="31">
      <c r="A31" t="inlineStr">
        <is>
          <t>Reparatur/Instandh. (M)</t>
        </is>
      </c>
      <c r="B31" s="4" t="n">
        <v>0</v>
      </c>
      <c r="C31" s="4" t="n">
        <v>0</v>
      </c>
      <c r="D31" s="4" t="n">
        <v>50</v>
      </c>
      <c r="E31" s="4" t="n">
        <v>50</v>
      </c>
      <c r="F31" s="4" t="n">
        <v>50</v>
      </c>
      <c r="G31" s="4" t="n">
        <v>50</v>
      </c>
      <c r="H31" s="4" t="n">
        <v>50</v>
      </c>
      <c r="I31" s="4" t="n">
        <v>50</v>
      </c>
      <c r="J31" s="4" t="n">
        <v>50</v>
      </c>
      <c r="K31" s="4" t="n">
        <v>50</v>
      </c>
      <c r="L31" s="4" t="n">
        <v>50</v>
      </c>
      <c r="M31" s="4" t="n">
        <v>50</v>
      </c>
      <c r="N31" s="4" t="n">
        <v>50</v>
      </c>
      <c r="O31" s="4" t="n">
        <v>50</v>
      </c>
      <c r="P31" s="4" t="n">
        <v>50</v>
      </c>
      <c r="Q31" s="4" t="n">
        <v>50</v>
      </c>
      <c r="R31" s="4" t="n">
        <v>50</v>
      </c>
      <c r="S31" s="4" t="n">
        <v>50</v>
      </c>
      <c r="T31" s="4" t="n">
        <v>50</v>
      </c>
      <c r="U31" s="4" t="n">
        <v>50</v>
      </c>
      <c r="V31" s="4" t="n">
        <v>50</v>
      </c>
      <c r="W31" s="4" t="n">
        <v>50</v>
      </c>
      <c r="X31" s="4" t="n">
        <v>50</v>
      </c>
      <c r="Y31" s="4" t="n">
        <v>50</v>
      </c>
      <c r="Z31" s="4" t="n">
        <v>50</v>
      </c>
      <c r="AA31" s="4" t="n">
        <v>50</v>
      </c>
      <c r="AB31" s="4" t="n">
        <v>50</v>
      </c>
      <c r="AC31" s="4" t="n">
        <v>50</v>
      </c>
      <c r="AD31" s="4" t="n">
        <v>50</v>
      </c>
      <c r="AE31" s="4" t="n">
        <v>50</v>
      </c>
      <c r="AF31" s="4" t="n">
        <v>50</v>
      </c>
      <c r="AG31" s="4" t="n">
        <v>50</v>
      </c>
      <c r="AH31" s="4" t="n">
        <v>50</v>
      </c>
      <c r="AI31" s="4" t="n">
        <v>50</v>
      </c>
      <c r="AJ31" s="4" t="n">
        <v>50</v>
      </c>
      <c r="AK31" s="4" t="n">
        <v>50</v>
      </c>
      <c r="AL31" s="4" t="n">
        <v>50</v>
      </c>
      <c r="AM31" s="4" t="n">
        <v>50</v>
      </c>
      <c r="AN31" s="4" t="n">
        <v>50</v>
      </c>
      <c r="AO31" s="4" t="n">
        <v>50</v>
      </c>
      <c r="AP31" s="4" t="n">
        <v>50</v>
      </c>
      <c r="AQ31" s="4" t="n">
        <v>50</v>
      </c>
      <c r="AR31" s="4" t="n">
        <v>50</v>
      </c>
      <c r="AS31" s="4" t="n">
        <v>50</v>
      </c>
      <c r="AT31" s="4" t="n">
        <v>50</v>
      </c>
      <c r="AU31" s="4" t="n">
        <v>50</v>
      </c>
      <c r="AV31" s="4" t="n">
        <v>50</v>
      </c>
      <c r="AW31" s="4" t="n">
        <v>50</v>
      </c>
      <c r="AX31" s="4" t="n">
        <v>50</v>
      </c>
      <c r="AY31" s="4" t="n">
        <v>50</v>
      </c>
      <c r="AZ31" s="4" t="n">
        <v>50</v>
      </c>
      <c r="BA31" s="4" t="n">
        <v>50</v>
      </c>
      <c r="BB31" s="4" t="n">
        <v>50</v>
      </c>
    </row>
    <row r="32">
      <c r="A32" t="inlineStr">
        <is>
          <t>Internet/Mobilfunk (F)</t>
        </is>
      </c>
      <c r="B32" s="4">
        <f>Personalkosten!B58*50</f>
        <v/>
      </c>
      <c r="C32" s="4">
        <f>Personalkosten!C58*50</f>
        <v/>
      </c>
      <c r="D32" s="4">
        <f>Personalkosten!D58*50</f>
        <v/>
      </c>
      <c r="E32" s="4">
        <f>Personalkosten!E58*50</f>
        <v/>
      </c>
      <c r="F32" s="4">
        <f>Personalkosten!F58*50</f>
        <v/>
      </c>
      <c r="G32" s="4">
        <f>Personalkosten!G58*50</f>
        <v/>
      </c>
      <c r="H32" s="4">
        <f>Personalkosten!H58*50</f>
        <v/>
      </c>
      <c r="I32" s="4">
        <f>Personalkosten!I58*50</f>
        <v/>
      </c>
      <c r="J32" s="4">
        <f>Personalkosten!J58*50</f>
        <v/>
      </c>
      <c r="K32" s="4">
        <f>Personalkosten!K58*50</f>
        <v/>
      </c>
      <c r="L32" s="4">
        <f>Personalkosten!L58*50</f>
        <v/>
      </c>
      <c r="M32" s="4">
        <f>Personalkosten!M58*50</f>
        <v/>
      </c>
      <c r="N32" s="4">
        <f>Personalkosten!N58*50</f>
        <v/>
      </c>
      <c r="O32" s="4">
        <f>Personalkosten!O58*50</f>
        <v/>
      </c>
      <c r="P32" s="4">
        <f>Personalkosten!P58*50</f>
        <v/>
      </c>
      <c r="Q32" s="4">
        <f>Personalkosten!Q58*50</f>
        <v/>
      </c>
      <c r="R32" s="4">
        <f>Personalkosten!R58*50</f>
        <v/>
      </c>
      <c r="S32" s="4">
        <f>Personalkosten!S58*50</f>
        <v/>
      </c>
      <c r="T32" s="4">
        <f>Personalkosten!T58*50</f>
        <v/>
      </c>
      <c r="U32" s="4">
        <f>Personalkosten!U58*50</f>
        <v/>
      </c>
      <c r="V32" s="4">
        <f>Personalkosten!V58*50</f>
        <v/>
      </c>
      <c r="W32" s="4">
        <f>Personalkosten!W58*50</f>
        <v/>
      </c>
      <c r="X32" s="4">
        <f>Personalkosten!X58*50</f>
        <v/>
      </c>
      <c r="Y32" s="4">
        <f>Personalkosten!Y58*50</f>
        <v/>
      </c>
      <c r="Z32" s="4">
        <f>Personalkosten!Z58*50</f>
        <v/>
      </c>
      <c r="AA32" s="4">
        <f>Personalkosten!AA58*50</f>
        <v/>
      </c>
      <c r="AB32" s="4">
        <f>Personalkosten!AB58*50</f>
        <v/>
      </c>
      <c r="AC32" s="4">
        <f>Personalkosten!AC58*50</f>
        <v/>
      </c>
      <c r="AD32" s="4">
        <f>Personalkosten!AD58*50</f>
        <v/>
      </c>
      <c r="AE32" s="4">
        <f>Personalkosten!AE58*50</f>
        <v/>
      </c>
      <c r="AF32" s="4">
        <f>Personalkosten!AF58*50</f>
        <v/>
      </c>
      <c r="AG32" s="4">
        <f>Personalkosten!AG58*50</f>
        <v/>
      </c>
      <c r="AH32" s="4">
        <f>Personalkosten!AH58*50</f>
        <v/>
      </c>
      <c r="AI32" s="4">
        <f>Personalkosten!AI58*50</f>
        <v/>
      </c>
      <c r="AJ32" s="4">
        <f>Personalkosten!AJ58*50</f>
        <v/>
      </c>
      <c r="AK32" s="4">
        <f>Personalkosten!AK58*50</f>
        <v/>
      </c>
      <c r="AL32" s="4">
        <f>Personalkosten!AL58*50</f>
        <v/>
      </c>
      <c r="AM32" s="4">
        <f>Personalkosten!AM58*50</f>
        <v/>
      </c>
      <c r="AN32" s="4">
        <f>Personalkosten!AN58*50</f>
        <v/>
      </c>
      <c r="AO32" s="4">
        <f>Personalkosten!AO58*50</f>
        <v/>
      </c>
      <c r="AP32" s="4">
        <f>Personalkosten!AP58*50</f>
        <v/>
      </c>
      <c r="AQ32" s="4">
        <f>Personalkosten!AQ58*50</f>
        <v/>
      </c>
      <c r="AR32" s="4">
        <f>Personalkosten!AR58*50</f>
        <v/>
      </c>
      <c r="AS32" s="4">
        <f>Personalkosten!AS58*50</f>
        <v/>
      </c>
      <c r="AT32" s="4">
        <f>Personalkosten!AT58*50</f>
        <v/>
      </c>
      <c r="AU32" s="4">
        <f>Personalkosten!AU58*50</f>
        <v/>
      </c>
      <c r="AV32" s="4">
        <f>Personalkosten!AV58*50</f>
        <v/>
      </c>
      <c r="AW32" s="4">
        <f>Personalkosten!AW58*50</f>
        <v/>
      </c>
      <c r="AX32" s="4">
        <f>Personalkosten!AX58*50</f>
        <v/>
      </c>
      <c r="AY32" s="4">
        <f>Personalkosten!AY58*50</f>
        <v/>
      </c>
      <c r="AZ32" s="4">
        <f>Personalkosten!AZ58*50</f>
        <v/>
      </c>
      <c r="BA32" s="4">
        <f>Personalkosten!BA58*50</f>
        <v/>
      </c>
      <c r="BB32" s="4">
        <f>Personalkosten!BB58*50</f>
        <v/>
      </c>
    </row>
    <row r="33">
      <c r="A33" t="inlineStr">
        <is>
          <t>Bank-/Kreditkartengebühren (M)</t>
        </is>
      </c>
      <c r="B33" s="4" t="n">
        <v>30</v>
      </c>
      <c r="C33" s="4" t="n">
        <v>30</v>
      </c>
      <c r="D33" s="4" t="n">
        <v>30</v>
      </c>
      <c r="E33" s="4" t="n">
        <v>30</v>
      </c>
      <c r="F33" s="4" t="n">
        <v>30</v>
      </c>
      <c r="G33" s="4" t="n">
        <v>30</v>
      </c>
      <c r="H33" s="4" t="n">
        <v>30</v>
      </c>
      <c r="I33" s="4" t="n">
        <v>30</v>
      </c>
      <c r="J33" s="4" t="n">
        <v>30</v>
      </c>
      <c r="K33" s="4" t="n">
        <v>30</v>
      </c>
      <c r="L33" s="4" t="n">
        <v>30</v>
      </c>
      <c r="M33" s="4" t="n">
        <v>30</v>
      </c>
      <c r="N33" s="4" t="n">
        <v>30</v>
      </c>
      <c r="O33" s="4" t="n">
        <v>30</v>
      </c>
      <c r="P33" s="4" t="n">
        <v>30</v>
      </c>
      <c r="Q33" s="4" t="n">
        <v>30</v>
      </c>
      <c r="R33" s="4" t="n">
        <v>30</v>
      </c>
      <c r="S33" s="4" t="n">
        <v>30</v>
      </c>
      <c r="T33" s="4" t="n">
        <v>30</v>
      </c>
      <c r="U33" s="4" t="n">
        <v>30</v>
      </c>
      <c r="V33" s="4" t="n">
        <v>30</v>
      </c>
      <c r="W33" s="4" t="n">
        <v>30</v>
      </c>
      <c r="X33" s="4" t="n">
        <v>30</v>
      </c>
      <c r="Y33" s="4" t="n">
        <v>30</v>
      </c>
      <c r="Z33" s="4" t="n">
        <v>30</v>
      </c>
      <c r="AA33" s="4" t="n">
        <v>30</v>
      </c>
      <c r="AB33" s="4" t="n">
        <v>30</v>
      </c>
      <c r="AC33" s="4" t="n">
        <v>30</v>
      </c>
      <c r="AD33" s="4" t="n">
        <v>30</v>
      </c>
      <c r="AE33" s="4" t="n">
        <v>30</v>
      </c>
      <c r="AF33" s="4" t="n">
        <v>30</v>
      </c>
      <c r="AG33" s="4" t="n">
        <v>30</v>
      </c>
      <c r="AH33" s="4" t="n">
        <v>30</v>
      </c>
      <c r="AI33" s="4" t="n">
        <v>30</v>
      </c>
      <c r="AJ33" s="4" t="n">
        <v>30</v>
      </c>
      <c r="AK33" s="4" t="n">
        <v>30</v>
      </c>
      <c r="AL33" s="4" t="n">
        <v>30</v>
      </c>
      <c r="AM33" s="4" t="n">
        <v>30</v>
      </c>
      <c r="AN33" s="4" t="n">
        <v>30</v>
      </c>
      <c r="AO33" s="4" t="n">
        <v>30</v>
      </c>
      <c r="AP33" s="4" t="n">
        <v>30</v>
      </c>
      <c r="AQ33" s="4" t="n">
        <v>30</v>
      </c>
      <c r="AR33" s="4" t="n">
        <v>30</v>
      </c>
      <c r="AS33" s="4" t="n">
        <v>30</v>
      </c>
      <c r="AT33" s="4" t="n">
        <v>30</v>
      </c>
      <c r="AU33" s="4" t="n">
        <v>30</v>
      </c>
      <c r="AV33" s="4" t="n">
        <v>30</v>
      </c>
      <c r="AW33" s="4" t="n">
        <v>30</v>
      </c>
      <c r="AX33" s="4" t="n">
        <v>30</v>
      </c>
      <c r="AY33" s="4" t="n">
        <v>30</v>
      </c>
      <c r="AZ33" s="4" t="n">
        <v>30</v>
      </c>
      <c r="BA33" s="4" t="n">
        <v>30</v>
      </c>
      <c r="BB33" s="4" t="n">
        <v>30</v>
      </c>
    </row>
    <row r="34">
      <c r="A34" t="inlineStr">
        <is>
          <t>KI Tools (M)</t>
        </is>
      </c>
      <c r="B34" s="4" t="n">
        <v>300</v>
      </c>
      <c r="C34" s="4" t="n">
        <v>300</v>
      </c>
      <c r="D34" s="4" t="n">
        <v>300</v>
      </c>
      <c r="E34" s="4" t="n">
        <v>300</v>
      </c>
      <c r="F34" s="4" t="n">
        <v>300</v>
      </c>
      <c r="G34" s="4" t="n">
        <v>300</v>
      </c>
      <c r="H34" s="4" t="n">
        <v>300</v>
      </c>
      <c r="I34" s="4" t="n">
        <v>300</v>
      </c>
      <c r="J34" s="4" t="n">
        <v>300</v>
      </c>
      <c r="K34" s="4" t="n">
        <v>300</v>
      </c>
      <c r="L34" s="4" t="n">
        <v>300</v>
      </c>
      <c r="M34" s="4" t="n">
        <v>300</v>
      </c>
      <c r="N34" s="4" t="n">
        <v>300</v>
      </c>
      <c r="O34" s="4" t="n">
        <v>300</v>
      </c>
      <c r="P34" s="4" t="n">
        <v>300</v>
      </c>
      <c r="Q34" s="4" t="n">
        <v>300</v>
      </c>
      <c r="R34" s="4" t="n">
        <v>300</v>
      </c>
      <c r="S34" s="4" t="n">
        <v>300</v>
      </c>
      <c r="T34" s="4" t="n">
        <v>300</v>
      </c>
      <c r="U34" s="4" t="n">
        <v>300</v>
      </c>
      <c r="V34" s="4" t="n">
        <v>300</v>
      </c>
      <c r="W34" s="4" t="n">
        <v>300</v>
      </c>
      <c r="X34" s="4" t="n">
        <v>300</v>
      </c>
      <c r="Y34" s="4" t="n">
        <v>300</v>
      </c>
      <c r="Z34" s="4" t="n">
        <v>300</v>
      </c>
      <c r="AA34" s="4" t="n">
        <v>300</v>
      </c>
      <c r="AB34" s="4" t="n">
        <v>300</v>
      </c>
      <c r="AC34" s="4" t="n">
        <v>300</v>
      </c>
      <c r="AD34" s="4" t="n">
        <v>300</v>
      </c>
      <c r="AE34" s="4" t="n">
        <v>300</v>
      </c>
      <c r="AF34" s="4" t="n">
        <v>300</v>
      </c>
      <c r="AG34" s="4" t="n">
        <v>300</v>
      </c>
      <c r="AH34" s="4" t="n">
        <v>300</v>
      </c>
      <c r="AI34" s="4" t="n">
        <v>300</v>
      </c>
      <c r="AJ34" s="4" t="n">
        <v>300</v>
      </c>
      <c r="AK34" s="4" t="n">
        <v>300</v>
      </c>
      <c r="AL34" s="4" t="n">
        <v>300</v>
      </c>
      <c r="AM34" s="4" t="n">
        <v>300</v>
      </c>
      <c r="AN34" s="4" t="n">
        <v>300</v>
      </c>
      <c r="AO34" s="4" t="n">
        <v>300</v>
      </c>
      <c r="AP34" s="4" t="n">
        <v>300</v>
      </c>
      <c r="AQ34" s="4" t="n">
        <v>300</v>
      </c>
      <c r="AR34" s="4" t="n">
        <v>300</v>
      </c>
      <c r="AS34" s="4" t="n">
        <v>300</v>
      </c>
      <c r="AT34" s="4" t="n">
        <v>300</v>
      </c>
      <c r="AU34" s="4" t="n">
        <v>300</v>
      </c>
      <c r="AV34" s="4" t="n">
        <v>300</v>
      </c>
      <c r="AW34" s="4" t="n">
        <v>300</v>
      </c>
      <c r="AX34" s="4" t="n">
        <v>300</v>
      </c>
      <c r="AY34" s="4" t="n">
        <v>300</v>
      </c>
      <c r="AZ34" s="4" t="n">
        <v>300</v>
      </c>
      <c r="BA34" s="4" t="n">
        <v>300</v>
      </c>
      <c r="BB34" s="4" t="n">
        <v>300</v>
      </c>
    </row>
    <row r="35">
      <c r="A35" t="inlineStr">
        <is>
          <t>Buchführung (M)</t>
        </is>
      </c>
      <c r="B35" s="4" t="n">
        <v>200</v>
      </c>
      <c r="C35" s="4" t="n">
        <v>200</v>
      </c>
      <c r="D35" s="4" t="n">
        <v>200</v>
      </c>
      <c r="E35" s="4" t="n">
        <v>200</v>
      </c>
      <c r="F35" s="4" t="n">
        <v>200</v>
      </c>
      <c r="G35" s="4" t="n">
        <v>200</v>
      </c>
      <c r="H35" s="4" t="n">
        <v>200</v>
      </c>
      <c r="I35" s="4" t="n">
        <v>200</v>
      </c>
      <c r="J35" s="4" t="n">
        <v>200</v>
      </c>
      <c r="K35" s="4" t="n">
        <v>200</v>
      </c>
      <c r="L35" s="4" t="n">
        <v>200</v>
      </c>
      <c r="M35" s="4" t="n">
        <v>200</v>
      </c>
      <c r="N35" s="4" t="n">
        <v>200</v>
      </c>
      <c r="O35" s="4" t="n">
        <v>200</v>
      </c>
      <c r="P35" s="4" t="n">
        <v>200</v>
      </c>
      <c r="Q35" s="4" t="n">
        <v>200</v>
      </c>
      <c r="R35" s="4" t="n">
        <v>200</v>
      </c>
      <c r="S35" s="4" t="n">
        <v>200</v>
      </c>
      <c r="T35" s="4" t="n">
        <v>200</v>
      </c>
      <c r="U35" s="4" t="n">
        <v>200</v>
      </c>
      <c r="V35" s="4" t="n">
        <v>200</v>
      </c>
      <c r="W35" s="4" t="n">
        <v>200</v>
      </c>
      <c r="X35" s="4" t="n">
        <v>200</v>
      </c>
      <c r="Y35" s="4" t="n">
        <v>200</v>
      </c>
      <c r="Z35" s="4" t="n">
        <v>200</v>
      </c>
      <c r="AA35" s="4" t="n">
        <v>200</v>
      </c>
      <c r="AB35" s="4" t="n">
        <v>200</v>
      </c>
      <c r="AC35" s="4" t="n">
        <v>200</v>
      </c>
      <c r="AD35" s="4" t="n">
        <v>200</v>
      </c>
      <c r="AE35" s="4" t="n">
        <v>200</v>
      </c>
      <c r="AF35" s="4" t="n">
        <v>200</v>
      </c>
      <c r="AG35" s="4" t="n">
        <v>200</v>
      </c>
      <c r="AH35" s="4" t="n">
        <v>200</v>
      </c>
      <c r="AI35" s="4" t="n">
        <v>200</v>
      </c>
      <c r="AJ35" s="4" t="n">
        <v>200</v>
      </c>
      <c r="AK35" s="4" t="n">
        <v>200</v>
      </c>
      <c r="AL35" s="4" t="n">
        <v>200</v>
      </c>
      <c r="AM35" s="4" t="n">
        <v>200</v>
      </c>
      <c r="AN35" s="4" t="n">
        <v>200</v>
      </c>
      <c r="AO35" s="4" t="n">
        <v>200</v>
      </c>
      <c r="AP35" s="4" t="n">
        <v>200</v>
      </c>
      <c r="AQ35" s="4" t="n">
        <v>200</v>
      </c>
      <c r="AR35" s="4" t="n">
        <v>200</v>
      </c>
      <c r="AS35" s="4" t="n">
        <v>200</v>
      </c>
      <c r="AT35" s="4" t="n">
        <v>200</v>
      </c>
      <c r="AU35" s="4" t="n">
        <v>200</v>
      </c>
      <c r="AV35" s="4" t="n">
        <v>200</v>
      </c>
      <c r="AW35" s="4" t="n">
        <v>200</v>
      </c>
      <c r="AX35" s="4" t="n">
        <v>200</v>
      </c>
      <c r="AY35" s="4" t="n">
        <v>200</v>
      </c>
      <c r="AZ35" s="4" t="n">
        <v>200</v>
      </c>
      <c r="BA35" s="4" t="n">
        <v>200</v>
      </c>
      <c r="BB35" s="4" t="n">
        <v>200</v>
      </c>
    </row>
    <row r="36">
      <c r="A36" t="inlineStr">
        <is>
          <t>Jahresabschluss (M)</t>
        </is>
      </c>
      <c r="B36" s="4" t="n">
        <v>0</v>
      </c>
      <c r="C36" s="4" t="n">
        <v>0</v>
      </c>
      <c r="D36" s="4" t="n">
        <v>0</v>
      </c>
      <c r="E36" s="4" t="n">
        <v>0</v>
      </c>
      <c r="F36" s="4" t="n">
        <v>0</v>
      </c>
      <c r="G36" s="4" t="n">
        <v>1000</v>
      </c>
      <c r="H36" s="4" t="n">
        <v>0</v>
      </c>
      <c r="I36" s="4" t="n">
        <v>0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1200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1500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1800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2000</v>
      </c>
    </row>
    <row r="37">
      <c r="A37" t="inlineStr">
        <is>
          <t>Rechts-/Beratungskosten (M)</t>
        </is>
      </c>
      <c r="B37" s="4" t="n">
        <v>4200</v>
      </c>
      <c r="C37" s="4" t="n">
        <v>1000</v>
      </c>
      <c r="D37" s="4" t="n">
        <v>1000</v>
      </c>
      <c r="E37" s="4" t="n">
        <v>0</v>
      </c>
      <c r="F37" s="4" t="n">
        <v>0</v>
      </c>
      <c r="G37" s="4" t="n">
        <v>0</v>
      </c>
      <c r="H37" s="4" t="n">
        <v>0</v>
      </c>
      <c r="I37" s="4" t="n">
        <v>0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</row>
    <row r="38">
      <c r="A38" t="inlineStr">
        <is>
          <t>Werkzeuge/Kleingeräte (M)</t>
        </is>
      </c>
      <c r="B38" s="4" t="n">
        <v>0</v>
      </c>
      <c r="C38" s="4" t="n">
        <v>0</v>
      </c>
      <c r="D38" s="4" t="n">
        <v>100</v>
      </c>
      <c r="E38" s="4" t="n">
        <v>100</v>
      </c>
      <c r="F38" s="4" t="n">
        <v>100</v>
      </c>
      <c r="G38" s="4" t="n">
        <v>100</v>
      </c>
      <c r="H38" s="4" t="n">
        <v>100</v>
      </c>
      <c r="I38" s="4" t="n">
        <v>100</v>
      </c>
      <c r="J38" s="4" t="n">
        <v>100</v>
      </c>
      <c r="K38" s="4" t="n">
        <v>100</v>
      </c>
      <c r="L38" s="4" t="n">
        <v>100</v>
      </c>
      <c r="M38" s="4" t="n">
        <v>100</v>
      </c>
      <c r="N38" s="4" t="n">
        <v>100</v>
      </c>
      <c r="O38" s="4" t="n">
        <v>100</v>
      </c>
      <c r="P38" s="4" t="n">
        <v>100</v>
      </c>
      <c r="Q38" s="4" t="n">
        <v>100</v>
      </c>
      <c r="R38" s="4" t="n">
        <v>100</v>
      </c>
      <c r="S38" s="4" t="n">
        <v>100</v>
      </c>
      <c r="T38" s="4" t="n">
        <v>100</v>
      </c>
      <c r="U38" s="4" t="n">
        <v>100</v>
      </c>
      <c r="V38" s="4" t="n">
        <v>100</v>
      </c>
      <c r="W38" s="4" t="n">
        <v>100</v>
      </c>
      <c r="X38" s="4" t="n">
        <v>100</v>
      </c>
      <c r="Y38" s="4" t="n">
        <v>100</v>
      </c>
      <c r="Z38" s="4" t="n">
        <v>100</v>
      </c>
      <c r="AA38" s="4" t="n">
        <v>100</v>
      </c>
      <c r="AB38" s="4" t="n">
        <v>100</v>
      </c>
      <c r="AC38" s="4" t="n">
        <v>100</v>
      </c>
      <c r="AD38" s="4" t="n">
        <v>100</v>
      </c>
      <c r="AE38" s="4" t="n">
        <v>100</v>
      </c>
      <c r="AF38" s="4" t="n">
        <v>100</v>
      </c>
      <c r="AG38" s="4" t="n">
        <v>100</v>
      </c>
      <c r="AH38" s="4" t="n">
        <v>100</v>
      </c>
      <c r="AI38" s="4" t="n">
        <v>100</v>
      </c>
      <c r="AJ38" s="4" t="n">
        <v>100</v>
      </c>
      <c r="AK38" s="4" t="n">
        <v>100</v>
      </c>
      <c r="AL38" s="4" t="n">
        <v>100</v>
      </c>
      <c r="AM38" s="4" t="n">
        <v>100</v>
      </c>
      <c r="AN38" s="4" t="n">
        <v>100</v>
      </c>
      <c r="AO38" s="4" t="n">
        <v>100</v>
      </c>
      <c r="AP38" s="4" t="n">
        <v>100</v>
      </c>
      <c r="AQ38" s="4" t="n">
        <v>100</v>
      </c>
      <c r="AR38" s="4" t="n">
        <v>100</v>
      </c>
      <c r="AS38" s="4" t="n">
        <v>100</v>
      </c>
      <c r="AT38" s="4" t="n">
        <v>100</v>
      </c>
      <c r="AU38" s="4" t="n">
        <v>100</v>
      </c>
      <c r="AV38" s="4" t="n">
        <v>100</v>
      </c>
      <c r="AW38" s="4" t="n">
        <v>100</v>
      </c>
      <c r="AX38" s="4" t="n">
        <v>100</v>
      </c>
      <c r="AY38" s="4" t="n">
        <v>100</v>
      </c>
      <c r="AZ38" s="4" t="n">
        <v>100</v>
      </c>
      <c r="BA38" s="4" t="n">
        <v>100</v>
      </c>
      <c r="BB38" s="4" t="n">
        <v>100</v>
      </c>
    </row>
    <row r="39">
      <c r="A39" t="inlineStr">
        <is>
          <t>Serverkosten Cloud (F)</t>
        </is>
      </c>
      <c r="B39" s="4" t="n">
        <v>500</v>
      </c>
      <c r="C39" s="4" t="n">
        <v>500</v>
      </c>
      <c r="D39" s="4" t="n">
        <v>500</v>
      </c>
      <c r="E39" s="4" t="n">
        <v>500</v>
      </c>
      <c r="F39" s="4" t="n">
        <v>500</v>
      </c>
      <c r="G39" s="4" t="n">
        <v>500</v>
      </c>
      <c r="H39" s="4" t="n">
        <v>500</v>
      </c>
      <c r="I39" s="4" t="n">
        <v>500</v>
      </c>
      <c r="J39" s="4" t="n">
        <v>550</v>
      </c>
      <c r="K39" s="4" t="n">
        <v>550</v>
      </c>
      <c r="L39" s="4" t="n">
        <v>550</v>
      </c>
      <c r="M39" s="4" t="n">
        <v>550</v>
      </c>
      <c r="N39" s="4" t="n">
        <v>550</v>
      </c>
      <c r="O39" s="4" t="n">
        <v>600</v>
      </c>
      <c r="P39" s="4" t="n">
        <v>600</v>
      </c>
      <c r="Q39" s="4" t="n">
        <v>600</v>
      </c>
      <c r="R39" s="4" t="n">
        <v>700</v>
      </c>
      <c r="S39" s="4" t="n">
        <v>700</v>
      </c>
      <c r="T39" s="4" t="n">
        <v>700</v>
      </c>
      <c r="U39" s="4" t="n">
        <v>700</v>
      </c>
      <c r="V39" s="4" t="n">
        <v>700</v>
      </c>
      <c r="W39" s="4" t="n">
        <v>700</v>
      </c>
      <c r="X39" s="4" t="n">
        <v>750</v>
      </c>
      <c r="Y39" s="4" t="n">
        <v>800</v>
      </c>
      <c r="Z39" s="4" t="n">
        <v>800</v>
      </c>
      <c r="AA39" s="4" t="n">
        <v>850</v>
      </c>
      <c r="AB39" s="4" t="n">
        <v>850</v>
      </c>
      <c r="AC39" s="4" t="n">
        <v>1000</v>
      </c>
      <c r="AD39" s="4" t="n">
        <v>1050</v>
      </c>
      <c r="AE39" s="4" t="n">
        <v>1150</v>
      </c>
      <c r="AF39" s="4" t="n">
        <v>1250</v>
      </c>
      <c r="AG39" s="4" t="n">
        <v>1350</v>
      </c>
      <c r="AH39" s="4" t="n">
        <v>1400</v>
      </c>
      <c r="AI39" s="4" t="n">
        <v>1600</v>
      </c>
      <c r="AJ39" s="4" t="n">
        <v>1700</v>
      </c>
      <c r="AK39" s="4" t="n">
        <v>1900</v>
      </c>
      <c r="AL39" s="4" t="n">
        <v>2050</v>
      </c>
      <c r="AM39" s="4" t="n">
        <v>2250</v>
      </c>
      <c r="AN39" s="4" t="n">
        <v>2500</v>
      </c>
      <c r="AO39" s="4" t="n">
        <v>2750</v>
      </c>
      <c r="AP39" s="4" t="n">
        <v>3050</v>
      </c>
      <c r="AQ39" s="4" t="n">
        <v>3300</v>
      </c>
      <c r="AR39" s="4" t="n">
        <v>3650</v>
      </c>
      <c r="AS39" s="4" t="n">
        <v>4000</v>
      </c>
      <c r="AT39" s="4" t="n">
        <v>4450</v>
      </c>
      <c r="AU39" s="4" t="n">
        <v>4900</v>
      </c>
      <c r="AV39" s="4" t="n">
        <v>5400</v>
      </c>
      <c r="AW39" s="4" t="n">
        <v>6000</v>
      </c>
      <c r="AX39" s="4" t="n">
        <v>6700</v>
      </c>
      <c r="AY39" s="4" t="n">
        <v>7350</v>
      </c>
      <c r="AZ39" s="4" t="n">
        <v>8200</v>
      </c>
      <c r="BA39" s="4" t="n">
        <v>9100</v>
      </c>
      <c r="BB39" s="4" t="n">
        <v>10050</v>
      </c>
    </row>
    <row r="40">
      <c r="A40" t="inlineStr">
        <is>
          <t>Verbrauchsmaterialien (M)</t>
        </is>
      </c>
      <c r="B40" s="4" t="n">
        <v>0</v>
      </c>
      <c r="C40" s="4" t="n">
        <v>0</v>
      </c>
      <c r="D40" s="4" t="n">
        <v>50</v>
      </c>
      <c r="E40" s="4" t="n">
        <v>50</v>
      </c>
      <c r="F40" s="4" t="n">
        <v>50</v>
      </c>
      <c r="G40" s="4" t="n">
        <v>50</v>
      </c>
      <c r="H40" s="4" t="n">
        <v>50</v>
      </c>
      <c r="I40" s="4" t="n">
        <v>50</v>
      </c>
      <c r="J40" s="4" t="n">
        <v>50</v>
      </c>
      <c r="K40" s="4" t="n">
        <v>50</v>
      </c>
      <c r="L40" s="4" t="n">
        <v>50</v>
      </c>
      <c r="M40" s="4" t="n">
        <v>50</v>
      </c>
      <c r="N40" s="4" t="n">
        <v>50</v>
      </c>
      <c r="O40" s="4" t="n">
        <v>50</v>
      </c>
      <c r="P40" s="4" t="n">
        <v>50</v>
      </c>
      <c r="Q40" s="4" t="n">
        <v>50</v>
      </c>
      <c r="R40" s="4" t="n">
        <v>50</v>
      </c>
      <c r="S40" s="4" t="n">
        <v>50</v>
      </c>
      <c r="T40" s="4" t="n">
        <v>50</v>
      </c>
      <c r="U40" s="4" t="n">
        <v>50</v>
      </c>
      <c r="V40" s="4" t="n">
        <v>50</v>
      </c>
      <c r="W40" s="4" t="n">
        <v>50</v>
      </c>
      <c r="X40" s="4" t="n">
        <v>50</v>
      </c>
      <c r="Y40" s="4" t="n">
        <v>50</v>
      </c>
      <c r="Z40" s="4" t="n">
        <v>50</v>
      </c>
      <c r="AA40" s="4" t="n">
        <v>50</v>
      </c>
      <c r="AB40" s="4" t="n">
        <v>50</v>
      </c>
      <c r="AC40" s="4" t="n">
        <v>50</v>
      </c>
      <c r="AD40" s="4" t="n">
        <v>50</v>
      </c>
      <c r="AE40" s="4" t="n">
        <v>50</v>
      </c>
      <c r="AF40" s="4" t="n">
        <v>50</v>
      </c>
      <c r="AG40" s="4" t="n">
        <v>50</v>
      </c>
      <c r="AH40" s="4" t="n">
        <v>50</v>
      </c>
      <c r="AI40" s="4" t="n">
        <v>50</v>
      </c>
      <c r="AJ40" s="4" t="n">
        <v>50</v>
      </c>
      <c r="AK40" s="4" t="n">
        <v>50</v>
      </c>
      <c r="AL40" s="4" t="n">
        <v>50</v>
      </c>
      <c r="AM40" s="4" t="n">
        <v>50</v>
      </c>
      <c r="AN40" s="4" t="n">
        <v>50</v>
      </c>
      <c r="AO40" s="4" t="n">
        <v>50</v>
      </c>
      <c r="AP40" s="4" t="n">
        <v>50</v>
      </c>
      <c r="AQ40" s="4" t="n">
        <v>50</v>
      </c>
      <c r="AR40" s="4" t="n">
        <v>50</v>
      </c>
      <c r="AS40" s="4" t="n">
        <v>50</v>
      </c>
      <c r="AT40" s="4" t="n">
        <v>50</v>
      </c>
      <c r="AU40" s="4" t="n">
        <v>50</v>
      </c>
      <c r="AV40" s="4" t="n">
        <v>50</v>
      </c>
      <c r="AW40" s="4" t="n">
        <v>50</v>
      </c>
      <c r="AX40" s="4" t="n">
        <v>50</v>
      </c>
      <c r="AY40" s="4" t="n">
        <v>50</v>
      </c>
      <c r="AZ40" s="4" t="n">
        <v>50</v>
      </c>
      <c r="BA40" s="4" t="n">
        <v>50</v>
      </c>
      <c r="BB40" s="4" t="n">
        <v>50</v>
      </c>
    </row>
    <row r="41">
      <c r="A41" t="inlineStr">
        <is>
          <t>Mietkosten Software (M)</t>
        </is>
      </c>
      <c r="B41" s="4" t="n">
        <v>0</v>
      </c>
      <c r="C41" s="4" t="n">
        <v>0</v>
      </c>
      <c r="D41" s="4" t="n">
        <v>0</v>
      </c>
      <c r="E41" s="4" t="n">
        <v>0</v>
      </c>
      <c r="F41" s="4" t="n">
        <v>0</v>
      </c>
      <c r="G41" s="4" t="n">
        <v>0</v>
      </c>
      <c r="H41" s="4" t="n">
        <v>0</v>
      </c>
      <c r="I41" s="4" t="n">
        <v>0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</row>
    <row r="42">
      <c r="A42" t="inlineStr">
        <is>
          <t>Nebenkosten Geldverkehr (M)</t>
        </is>
      </c>
      <c r="B42" s="4" t="n">
        <v>0</v>
      </c>
      <c r="C42" s="4" t="n">
        <v>0</v>
      </c>
      <c r="D42" s="4" t="n">
        <v>0</v>
      </c>
      <c r="E42" s="4" t="n">
        <v>0</v>
      </c>
      <c r="F42" s="4" t="n">
        <v>0</v>
      </c>
      <c r="G42" s="4" t="n">
        <v>0</v>
      </c>
      <c r="H42" s="4" t="n">
        <v>0</v>
      </c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</row>
    <row r="43">
      <c r="A43" s="1" t="inlineStr">
        <is>
          <t>Sonstige Kosten</t>
        </is>
      </c>
      <c r="B43" s="4">
        <f>B32+B33+B34+B35+B36+B37+B38+B39+B40+B41+B42</f>
        <v/>
      </c>
      <c r="C43" s="4">
        <f>C32+C33+C34+C35+C36+C37+C38+C39+C40+C41+C42</f>
        <v/>
      </c>
      <c r="D43" s="4">
        <f>D32+D33+D34+D35+D36+D37+D38+D39+D40+D41+D42</f>
        <v/>
      </c>
      <c r="E43" s="4">
        <f>E32+E33+E34+E35+E36+E37+E38+E39+E40+E41+E42</f>
        <v/>
      </c>
      <c r="F43" s="4">
        <f>F32+F33+F34+F35+F36+F37+F38+F39+F40+F41+F42</f>
        <v/>
      </c>
      <c r="G43" s="4">
        <f>G32+G33+G34+G35+G36+G37+G38+G39+G40+G41+G42</f>
        <v/>
      </c>
      <c r="H43" s="4">
        <f>H32+H33+H34+H35+H36+H37+H38+H39+H40+H41+H42</f>
        <v/>
      </c>
      <c r="I43" s="4">
        <f>I32+I33+I34+I35+I36+I37+I38+I39+I40+I41+I42</f>
        <v/>
      </c>
      <c r="J43" s="4">
        <f>J32+J33+J34+J35+J36+J37+J38+J39+J40+J41+J42</f>
        <v/>
      </c>
      <c r="K43" s="4">
        <f>K32+K33+K34+K35+K36+K37+K38+K39+K40+K41+K42</f>
        <v/>
      </c>
      <c r="L43" s="4">
        <f>L32+L33+L34+L35+L36+L37+L38+L39+L40+L41+L42</f>
        <v/>
      </c>
      <c r="M43" s="4">
        <f>M32+M33+M34+M35+M36+M37+M38+M39+M40+M41+M42</f>
        <v/>
      </c>
      <c r="N43" s="4">
        <f>N32+N33+N34+N35+N36+N37+N38+N39+N40+N41+N42</f>
        <v/>
      </c>
      <c r="O43" s="4">
        <f>O32+O33+O34+O35+O36+O37+O38+O39+O40+O41+O42</f>
        <v/>
      </c>
      <c r="P43" s="4">
        <f>P32+P33+P34+P35+P36+P37+P38+P39+P40+P41+P42</f>
        <v/>
      </c>
      <c r="Q43" s="4">
        <f>Q32+Q33+Q34+Q35+Q36+Q37+Q38+Q39+Q40+Q41+Q42</f>
        <v/>
      </c>
      <c r="R43" s="4">
        <f>R32+R33+R34+R35+R36+R37+R38+R39+R40+R41+R42</f>
        <v/>
      </c>
      <c r="S43" s="4">
        <f>S32+S33+S34+S35+S36+S37+S38+S39+S40+S41+S42</f>
        <v/>
      </c>
      <c r="T43" s="4">
        <f>T32+T33+T34+T35+T36+T37+T38+T39+T40+T41+T42</f>
        <v/>
      </c>
      <c r="U43" s="4">
        <f>U32+U33+U34+U35+U36+U37+U38+U39+U40+U41+U42</f>
        <v/>
      </c>
      <c r="V43" s="4">
        <f>V32+V33+V34+V35+V36+V37+V38+V39+V40+V41+V42</f>
        <v/>
      </c>
      <c r="W43" s="4">
        <f>W32+W33+W34+W35+W36+W37+W38+W39+W40+W41+W42</f>
        <v/>
      </c>
      <c r="X43" s="4">
        <f>X32+X33+X34+X35+X36+X37+X38+X39+X40+X41+X42</f>
        <v/>
      </c>
      <c r="Y43" s="4">
        <f>Y32+Y33+Y34+Y35+Y36+Y37+Y38+Y39+Y40+Y41+Y42</f>
        <v/>
      </c>
      <c r="Z43" s="4">
        <f>Z32+Z33+Z34+Z35+Z36+Z37+Z38+Z39+Z40+Z41+Z42</f>
        <v/>
      </c>
      <c r="AA43" s="4">
        <f>AA32+AA33+AA34+AA35+AA36+AA37+AA38+AA39+AA40+AA41+AA42</f>
        <v/>
      </c>
      <c r="AB43" s="4">
        <f>AB32+AB33+AB34+AB35+AB36+AB37+AB38+AB39+AB40+AB41+AB42</f>
        <v/>
      </c>
      <c r="AC43" s="4">
        <f>AC32+AC33+AC34+AC35+AC36+AC37+AC38+AC39+AC40+AC41+AC42</f>
        <v/>
      </c>
      <c r="AD43" s="4">
        <f>AD32+AD33+AD34+AD35+AD36+AD37+AD38+AD39+AD40+AD41+AD42</f>
        <v/>
      </c>
      <c r="AE43" s="4">
        <f>AE32+AE33+AE34+AE35+AE36+AE37+AE38+AE39+AE40+AE41+AE42</f>
        <v/>
      </c>
      <c r="AF43" s="4">
        <f>AF32+AF33+AF34+AF35+AF36+AF37+AF38+AF39+AF40+AF41+AF42</f>
        <v/>
      </c>
      <c r="AG43" s="4">
        <f>AG32+AG33+AG34+AG35+AG36+AG37+AG38+AG39+AG40+AG41+AG42</f>
        <v/>
      </c>
      <c r="AH43" s="4">
        <f>AH32+AH33+AH34+AH35+AH36+AH37+AH38+AH39+AH40+AH41+AH42</f>
        <v/>
      </c>
      <c r="AI43" s="4">
        <f>AI32+AI33+AI34+AI35+AI36+AI37+AI38+AI39+AI40+AI41+AI42</f>
        <v/>
      </c>
      <c r="AJ43" s="4">
        <f>AJ32+AJ33+AJ34+AJ35+AJ36+AJ37+AJ38+AJ39+AJ40+AJ41+AJ42</f>
        <v/>
      </c>
      <c r="AK43" s="4">
        <f>AK32+AK33+AK34+AK35+AK36+AK37+AK38+AK39+AK40+AK41+AK42</f>
        <v/>
      </c>
      <c r="AL43" s="4">
        <f>AL32+AL33+AL34+AL35+AL36+AL37+AL38+AL39+AL40+AL41+AL42</f>
        <v/>
      </c>
      <c r="AM43" s="4">
        <f>AM32+AM33+AM34+AM35+AM36+AM37+AM38+AM39+AM40+AM41+AM42</f>
        <v/>
      </c>
      <c r="AN43" s="4">
        <f>AN32+AN33+AN34+AN35+AN36+AN37+AN38+AN39+AN40+AN41+AN42</f>
        <v/>
      </c>
      <c r="AO43" s="4">
        <f>AO32+AO33+AO34+AO35+AO36+AO37+AO38+AO39+AO40+AO41+AO42</f>
        <v/>
      </c>
      <c r="AP43" s="4">
        <f>AP32+AP33+AP34+AP35+AP36+AP37+AP38+AP39+AP40+AP41+AP42</f>
        <v/>
      </c>
      <c r="AQ43" s="4">
        <f>AQ32+AQ33+AQ34+AQ35+AQ36+AQ37+AQ38+AQ39+AQ40+AQ41+AQ42</f>
        <v/>
      </c>
      <c r="AR43" s="4">
        <f>AR32+AR33+AR34+AR35+AR36+AR37+AR38+AR39+AR40+AR41+AR42</f>
        <v/>
      </c>
      <c r="AS43" s="4">
        <f>AS32+AS33+AS34+AS35+AS36+AS37+AS38+AS39+AS40+AS41+AS42</f>
        <v/>
      </c>
      <c r="AT43" s="4">
        <f>AT32+AT33+AT34+AT35+AT36+AT37+AT38+AT39+AT40+AT41+AT42</f>
        <v/>
      </c>
      <c r="AU43" s="4">
        <f>AU32+AU33+AU34+AU35+AU36+AU37+AU38+AU39+AU40+AU41+AU42</f>
        <v/>
      </c>
      <c r="AV43" s="4">
        <f>AV32+AV33+AV34+AV35+AV36+AV37+AV38+AV39+AV40+AV41+AV42</f>
        <v/>
      </c>
      <c r="AW43" s="4">
        <f>AW32+AW33+AW34+AW35+AW36+AW37+AW38+AW39+AW40+AW41+AW42</f>
        <v/>
      </c>
      <c r="AX43" s="4">
        <f>AX32+AX33+AX34+AX35+AX36+AX37+AX38+AX39+AX40+AX41+AX42</f>
        <v/>
      </c>
      <c r="AY43" s="4">
        <f>AY32+AY33+AY34+AY35+AY36+AY37+AY38+AY39+AY40+AY41+AY42</f>
        <v/>
      </c>
      <c r="AZ43" s="4">
        <f>AZ32+AZ33+AZ34+AZ35+AZ36+AZ37+AZ38+AZ39+AZ40+AZ41+AZ42</f>
        <v/>
      </c>
      <c r="BA43" s="4">
        <f>BA32+BA33+BA34+BA35+BA36+BA37+BA38+BA39+BA40+BA41+BA42</f>
        <v/>
      </c>
      <c r="BB43" s="4">
        <f>BB32+BB33+BB34+BB35+BB36+BB37+BB38+BB39+BB40+BB41+BB42</f>
        <v/>
      </c>
    </row>
    <row r="44">
      <c r="A44" s="1" t="inlineStr">
        <is>
          <t>Summe sonstige (ohne Pers., Abschr.)</t>
        </is>
      </c>
      <c r="B44" s="4">
        <f>B4+B5+B7+B8+B9+B10+B11+B12+B13+B14+B15+B16+B18+B19+B20+B21+B22+B23+B24+B26+B27+B29+B30+B31+B32+B33+B34+B35+B36+B37+B38+B39+B40+B41+B42</f>
        <v/>
      </c>
      <c r="C44" s="4">
        <f>C4+C5+C7+C8+C9+C10+C11+C12+C13+C14+C15+C16+C18+C19+C20+C21+C22+C23+C24+C26+C27+C29+C30+C31+C32+C33+C34+C35+C36+C37+C38+C39+C40+C41+C42</f>
        <v/>
      </c>
      <c r="D44" s="4">
        <f>D4+D5+D7+D8+D9+D10+D11+D12+D13+D14+D15+D16+D18+D19+D20+D21+D22+D23+D24+D26+D27+D29+D30+D31+D32+D33+D34+D35+D36+D37+D38+D39+D40+D41+D42</f>
        <v/>
      </c>
      <c r="E44" s="4">
        <f>E4+E5+E7+E8+E9+E10+E11+E12+E13+E14+E15+E16+E18+E19+E20+E21+E22+E23+E24+E26+E27+E29+E30+E31+E32+E33+E34+E35+E36+E37+E38+E39+E40+E41+E42</f>
        <v/>
      </c>
      <c r="F44" s="4">
        <f>F4+F5+F7+F8+F9+F10+F11+F12+F13+F14+F15+F16+F18+F19+F20+F21+F22+F23+F24+F26+F27+F29+F30+F31+F32+F33+F34+F35+F36+F37+F38+F39+F40+F41+F42</f>
        <v/>
      </c>
      <c r="G44" s="4">
        <f>G4+G5+G7+G8+G9+G10+G11+G12+G13+G14+G15+G16+G18+G19+G20+G21+G22+G23+G24+G26+G27+G29+G30+G31+G32+G33+G34+G35+G36+G37+G38+G39+G40+G41+G42</f>
        <v/>
      </c>
      <c r="H44" s="4">
        <f>H4+H5+H7+H8+H9+H10+H11+H12+H13+H14+H15+H16+H18+H19+H20+H21+H22+H23+H24+H26+H27+H29+H30+H31+H32+H33+H34+H35+H36+H37+H38+H39+H40+H41+H42</f>
        <v/>
      </c>
      <c r="I44" s="4">
        <f>I4+I5+I7+I8+I9+I10+I11+I12+I13+I14+I15+I16+I18+I19+I20+I21+I22+I23+I24+I26+I27+I29+I30+I31+I32+I33+I34+I35+I36+I37+I38+I39+I40+I41+I42</f>
        <v/>
      </c>
      <c r="J44" s="4">
        <f>J4+J5+J7+J8+J9+J10+J11+J12+J13+J14+J15+J16+J18+J19+J20+J21+J22+J23+J24+J26+J27+J29+J30+J31+J32+J33+J34+J35+J36+J37+J38+J39+J40+J41+J42</f>
        <v/>
      </c>
      <c r="K44" s="4">
        <f>K4+K5+K7+K8+K9+K10+K11+K12+K13+K14+K15+K16+K18+K19+K20+K21+K22+K23+K24+K26+K27+K29+K30+K31+K32+K33+K34+K35+K36+K37+K38+K39+K40+K41+K42</f>
        <v/>
      </c>
      <c r="L44" s="4">
        <f>L4+L5+L7+L8+L9+L10+L11+L12+L13+L14+L15+L16+L18+L19+L20+L21+L22+L23+L24+L26+L27+L29+L30+L31+L32+L33+L34+L35+L36+L37+L38+L39+L40+L41+L42</f>
        <v/>
      </c>
      <c r="M44" s="4">
        <f>M4+M5+M7+M8+M9+M10+M11+M12+M13+M14+M15+M16+M18+M19+M20+M21+M22+M23+M24+M26+M27+M29+M30+M31+M32+M33+M34+M35+M36+M37+M38+M39+M40+M41+M42</f>
        <v/>
      </c>
      <c r="N44" s="4">
        <f>N4+N5+N7+N8+N9+N10+N11+N12+N13+N14+N15+N16+N18+N19+N20+N21+N22+N23+N24+N26+N27+N29+N30+N31+N32+N33+N34+N35+N36+N37+N38+N39+N40+N41+N42</f>
        <v/>
      </c>
      <c r="O44" s="4">
        <f>O4+O5+O7+O8+O9+O10+O11+O12+O13+O14+O15+O16+O18+O19+O20+O21+O22+O23+O24+O26+O27+O29+O30+O31+O32+O33+O34+O35+O36+O37+O38+O39+O40+O41+O42</f>
        <v/>
      </c>
      <c r="P44" s="4">
        <f>P4+P5+P7+P8+P9+P10+P11+P12+P13+P14+P15+P16+P18+P19+P20+P21+P22+P23+P24+P26+P27+P29+P30+P31+P32+P33+P34+P35+P36+P37+P38+P39+P40+P41+P42</f>
        <v/>
      </c>
      <c r="Q44" s="4">
        <f>Q4+Q5+Q7+Q8+Q9+Q10+Q11+Q12+Q13+Q14+Q15+Q16+Q18+Q19+Q20+Q21+Q22+Q23+Q24+Q26+Q27+Q29+Q30+Q31+Q32+Q33+Q34+Q35+Q36+Q37+Q38+Q39+Q40+Q41+Q42</f>
        <v/>
      </c>
      <c r="R44" s="4">
        <f>R4+R5+R7+R8+R9+R10+R11+R12+R13+R14+R15+R16+R18+R19+R20+R21+R22+R23+R24+R26+R27+R29+R30+R31+R32+R33+R34+R35+R36+R37+R38+R39+R40+R41+R42</f>
        <v/>
      </c>
      <c r="S44" s="4">
        <f>S4+S5+S7+S8+S9+S10+S11+S12+S13+S14+S15+S16+S18+S19+S20+S21+S22+S23+S24+S26+S27+S29+S30+S31+S32+S33+S34+S35+S36+S37+S38+S39+S40+S41+S42</f>
        <v/>
      </c>
      <c r="T44" s="4">
        <f>T4+T5+T7+T8+T9+T10+T11+T12+T13+T14+T15+T16+T18+T19+T20+T21+T22+T23+T24+T26+T27+T29+T30+T31+T32+T33+T34+T35+T36+T37+T38+T39+T40+T41+T42</f>
        <v/>
      </c>
      <c r="U44" s="4">
        <f>U4+U5+U7+U8+U9+U10+U11+U12+U13+U14+U15+U16+U18+U19+U20+U21+U22+U23+U24+U26+U27+U29+U30+U31+U32+U33+U34+U35+U36+U37+U38+U39+U40+U41+U42</f>
        <v/>
      </c>
      <c r="V44" s="4">
        <f>V4+V5+V7+V8+V9+V10+V11+V12+V13+V14+V15+V16+V18+V19+V20+V21+V22+V23+V24+V26+V27+V29+V30+V31+V32+V33+V34+V35+V36+V37+V38+V39+V40+V41+V42</f>
        <v/>
      </c>
      <c r="W44" s="4">
        <f>W4+W5+W7+W8+W9+W10+W11+W12+W13+W14+W15+W16+W18+W19+W20+W21+W22+W23+W24+W26+W27+W29+W30+W31+W32+W33+W34+W35+W36+W37+W38+W39+W40+W41+W42</f>
        <v/>
      </c>
      <c r="X44" s="4">
        <f>X4+X5+X7+X8+X9+X10+X11+X12+X13+X14+X15+X16+X18+X19+X20+X21+X22+X23+X24+X26+X27+X29+X30+X31+X32+X33+X34+X35+X36+X37+X38+X39+X40+X41+X42</f>
        <v/>
      </c>
      <c r="Y44" s="4">
        <f>Y4+Y5+Y7+Y8+Y9+Y10+Y11+Y12+Y13+Y14+Y15+Y16+Y18+Y19+Y20+Y21+Y22+Y23+Y24+Y26+Y27+Y29+Y30+Y31+Y32+Y33+Y34+Y35+Y36+Y37+Y38+Y39+Y40+Y41+Y42</f>
        <v/>
      </c>
      <c r="Z44" s="4">
        <f>Z4+Z5+Z7+Z8+Z9+Z10+Z11+Z12+Z13+Z14+Z15+Z16+Z18+Z19+Z20+Z21+Z22+Z23+Z24+Z26+Z27+Z29+Z30+Z31+Z32+Z33+Z34+Z35+Z36+Z37+Z38+Z39+Z40+Z41+Z42</f>
        <v/>
      </c>
      <c r="AA44" s="4">
        <f>AA4+AA5+AA7+AA8+AA9+AA10+AA11+AA12+AA13+AA14+AA15+AA16+AA18+AA19+AA20+AA21+AA22+AA23+AA24+AA26+AA27+AA29+AA30+AA31+AA32+AA33+AA34+AA35+AA36+AA37+AA38+AA39+AA40+AA41+AA42</f>
        <v/>
      </c>
      <c r="AB44" s="4">
        <f>AB4+AB5+AB7+AB8+AB9+AB10+AB11+AB12+AB13+AB14+AB15+AB16+AB18+AB19+AB20+AB21+AB22+AB23+AB24+AB26+AB27+AB29+AB30+AB31+AB32+AB33+AB34+AB35+AB36+AB37+AB38+AB39+AB40+AB41+AB42</f>
        <v/>
      </c>
      <c r="AC44" s="4">
        <f>AC4+AC5+AC7+AC8+AC9+AC10+AC11+AC12+AC13+AC14+AC15+AC16+AC18+AC19+AC20+AC21+AC22+AC23+AC24+AC26+AC27+AC29+AC30+AC31+AC32+AC33+AC34+AC35+AC36+AC37+AC38+AC39+AC40+AC41+AC42</f>
        <v/>
      </c>
      <c r="AD44" s="4">
        <f>AD4+AD5+AD7+AD8+AD9+AD10+AD11+AD12+AD13+AD14+AD15+AD16+AD18+AD19+AD20+AD21+AD22+AD23+AD24+AD26+AD27+AD29+AD30+AD31+AD32+AD33+AD34+AD35+AD36+AD37+AD38+AD39+AD40+AD41+AD42</f>
        <v/>
      </c>
      <c r="AE44" s="4">
        <f>AE4+AE5+AE7+AE8+AE9+AE10+AE11+AE12+AE13+AE14+AE15+AE16+AE18+AE19+AE20+AE21+AE22+AE23+AE24+AE26+AE27+AE29+AE30+AE31+AE32+AE33+AE34+AE35+AE36+AE37+AE38+AE39+AE40+AE41+AE42</f>
        <v/>
      </c>
      <c r="AF44" s="4">
        <f>AF4+AF5+AF7+AF8+AF9+AF10+AF11+AF12+AF13+AF14+AF15+AF16+AF18+AF19+AF20+AF21+AF22+AF23+AF24+AF26+AF27+AF29+AF30+AF31+AF32+AF33+AF34+AF35+AF36+AF37+AF38+AF39+AF40+AF41+AF42</f>
        <v/>
      </c>
      <c r="AG44" s="4">
        <f>AG4+AG5+AG7+AG8+AG9+AG10+AG11+AG12+AG13+AG14+AG15+AG16+AG18+AG19+AG20+AG21+AG22+AG23+AG24+AG26+AG27+AG29+AG30+AG31+AG32+AG33+AG34+AG35+AG36+AG37+AG38+AG39+AG40+AG41+AG42</f>
        <v/>
      </c>
      <c r="AH44" s="4">
        <f>AH4+AH5+AH7+AH8+AH9+AH10+AH11+AH12+AH13+AH14+AH15+AH16+AH18+AH19+AH20+AH21+AH22+AH23+AH24+AH26+AH27+AH29+AH30+AH31+AH32+AH33+AH34+AH35+AH36+AH37+AH38+AH39+AH40+AH41+AH42</f>
        <v/>
      </c>
      <c r="AI44" s="4">
        <f>AI4+AI5+AI7+AI8+AI9+AI10+AI11+AI12+AI13+AI14+AI15+AI16+AI18+AI19+AI20+AI21+AI22+AI23+AI24+AI26+AI27+AI29+AI30+AI31+AI32+AI33+AI34+AI35+AI36+AI37+AI38+AI39+AI40+AI41+AI42</f>
        <v/>
      </c>
      <c r="AJ44" s="4">
        <f>AJ4+AJ5+AJ7+AJ8+AJ9+AJ10+AJ11+AJ12+AJ13+AJ14+AJ15+AJ16+AJ18+AJ19+AJ20+AJ21+AJ22+AJ23+AJ24+AJ26+AJ27+AJ29+AJ30+AJ31+AJ32+AJ33+AJ34+AJ35+AJ36+AJ37+AJ38+AJ39+AJ40+AJ41+AJ42</f>
        <v/>
      </c>
      <c r="AK44" s="4">
        <f>AK4+AK5+AK7+AK8+AK9+AK10+AK11+AK12+AK13+AK14+AK15+AK16+AK18+AK19+AK20+AK21+AK22+AK23+AK24+AK26+AK27+AK29+AK30+AK31+AK32+AK33+AK34+AK35+AK36+AK37+AK38+AK39+AK40+AK41+AK42</f>
        <v/>
      </c>
      <c r="AL44" s="4">
        <f>AL4+AL5+AL7+AL8+AL9+AL10+AL11+AL12+AL13+AL14+AL15+AL16+AL18+AL19+AL20+AL21+AL22+AL23+AL24+AL26+AL27+AL29+AL30+AL31+AL32+AL33+AL34+AL35+AL36+AL37+AL38+AL39+AL40+AL41+AL42</f>
        <v/>
      </c>
      <c r="AM44" s="4">
        <f>AM4+AM5+AM7+AM8+AM9+AM10+AM11+AM12+AM13+AM14+AM15+AM16+AM18+AM19+AM20+AM21+AM22+AM23+AM24+AM26+AM27+AM29+AM30+AM31+AM32+AM33+AM34+AM35+AM36+AM37+AM38+AM39+AM40+AM41+AM42</f>
        <v/>
      </c>
      <c r="AN44" s="4">
        <f>AN4+AN5+AN7+AN8+AN9+AN10+AN11+AN12+AN13+AN14+AN15+AN16+AN18+AN19+AN20+AN21+AN22+AN23+AN24+AN26+AN27+AN29+AN30+AN31+AN32+AN33+AN34+AN35+AN36+AN37+AN38+AN39+AN40+AN41+AN42</f>
        <v/>
      </c>
      <c r="AO44" s="4">
        <f>AO4+AO5+AO7+AO8+AO9+AO10+AO11+AO12+AO13+AO14+AO15+AO16+AO18+AO19+AO20+AO21+AO22+AO23+AO24+AO26+AO27+AO29+AO30+AO31+AO32+AO33+AO34+AO35+AO36+AO37+AO38+AO39+AO40+AO41+AO42</f>
        <v/>
      </c>
      <c r="AP44" s="4">
        <f>AP4+AP5+AP7+AP8+AP9+AP10+AP11+AP12+AP13+AP14+AP15+AP16+AP18+AP19+AP20+AP21+AP22+AP23+AP24+AP26+AP27+AP29+AP30+AP31+AP32+AP33+AP34+AP35+AP36+AP37+AP38+AP39+AP40+AP41+AP42</f>
        <v/>
      </c>
      <c r="AQ44" s="4">
        <f>AQ4+AQ5+AQ7+AQ8+AQ9+AQ10+AQ11+AQ12+AQ13+AQ14+AQ15+AQ16+AQ18+AQ19+AQ20+AQ21+AQ22+AQ23+AQ24+AQ26+AQ27+AQ29+AQ30+AQ31+AQ32+AQ33+AQ34+AQ35+AQ36+AQ37+AQ38+AQ39+AQ40+AQ41+AQ42</f>
        <v/>
      </c>
      <c r="AR44" s="4">
        <f>AR4+AR5+AR7+AR8+AR9+AR10+AR11+AR12+AR13+AR14+AR15+AR16+AR18+AR19+AR20+AR21+AR22+AR23+AR24+AR26+AR27+AR29+AR30+AR31+AR32+AR33+AR34+AR35+AR36+AR37+AR38+AR39+AR40+AR41+AR42</f>
        <v/>
      </c>
      <c r="AS44" s="4">
        <f>AS4+AS5+AS7+AS8+AS9+AS10+AS11+AS12+AS13+AS14+AS15+AS16+AS18+AS19+AS20+AS21+AS22+AS23+AS24+AS26+AS27+AS29+AS30+AS31+AS32+AS33+AS34+AS35+AS36+AS37+AS38+AS39+AS40+AS41+AS42</f>
        <v/>
      </c>
      <c r="AT44" s="4">
        <f>AT4+AT5+AT7+AT8+AT9+AT10+AT11+AT12+AT13+AT14+AT15+AT16+AT18+AT19+AT20+AT21+AT22+AT23+AT24+AT26+AT27+AT29+AT30+AT31+AT32+AT33+AT34+AT35+AT36+AT37+AT38+AT39+AT40+AT41+AT42</f>
        <v/>
      </c>
      <c r="AU44" s="4">
        <f>AU4+AU5+AU7+AU8+AU9+AU10+AU11+AU12+AU13+AU14+AU15+AU16+AU18+AU19+AU20+AU21+AU22+AU23+AU24+AU26+AU27+AU29+AU30+AU31+AU32+AU33+AU34+AU35+AU36+AU37+AU38+AU39+AU40+AU41+AU42</f>
        <v/>
      </c>
      <c r="AV44" s="4">
        <f>AV4+AV5+AV7+AV8+AV9+AV10+AV11+AV12+AV13+AV14+AV15+AV16+AV18+AV19+AV20+AV21+AV22+AV23+AV24+AV26+AV27+AV29+AV30+AV31+AV32+AV33+AV34+AV35+AV36+AV37+AV38+AV39+AV40+AV41+AV42</f>
        <v/>
      </c>
      <c r="AW44" s="4">
        <f>AW4+AW5+AW7+AW8+AW9+AW10+AW11+AW12+AW13+AW14+AW15+AW16+AW18+AW19+AW20+AW21+AW22+AW23+AW24+AW26+AW27+AW29+AW30+AW31+AW32+AW33+AW34+AW35+AW36+AW37+AW38+AW39+AW40+AW41+AW42</f>
        <v/>
      </c>
      <c r="AX44" s="4">
        <f>AX4+AX5+AX7+AX8+AX9+AX10+AX11+AX12+AX13+AX14+AX15+AX16+AX18+AX19+AX20+AX21+AX22+AX23+AX24+AX26+AX27+AX29+AX30+AX31+AX32+AX33+AX34+AX35+AX36+AX37+AX38+AX39+AX40+AX41+AX42</f>
        <v/>
      </c>
      <c r="AY44" s="4">
        <f>AY4+AY5+AY7+AY8+AY9+AY10+AY11+AY12+AY13+AY14+AY15+AY16+AY18+AY19+AY20+AY21+AY22+AY23+AY24+AY26+AY27+AY29+AY30+AY31+AY32+AY33+AY34+AY35+AY36+AY37+AY38+AY39+AY40+AY41+AY42</f>
        <v/>
      </c>
      <c r="AZ44" s="4">
        <f>AZ4+AZ5+AZ7+AZ8+AZ9+AZ10+AZ11+AZ12+AZ13+AZ14+AZ15+AZ16+AZ18+AZ19+AZ20+AZ21+AZ22+AZ23+AZ24+AZ26+AZ27+AZ29+AZ30+AZ31+AZ32+AZ33+AZ34+AZ35+AZ36+AZ37+AZ38+AZ39+AZ40+AZ41+AZ42</f>
        <v/>
      </c>
      <c r="BA44" s="4">
        <f>BA4+BA5+BA7+BA8+BA9+BA10+BA11+BA12+BA13+BA14+BA15+BA16+BA18+BA19+BA20+BA21+BA22+BA23+BA24+BA26+BA27+BA29+BA30+BA31+BA32+BA33+BA34+BA35+BA36+BA37+BA38+BA39+BA40+BA41+BA42</f>
        <v/>
      </c>
      <c r="BB44" s="4">
        <f>BB4+BB5+BB7+BB8+BB9+BB10+BB11+BB12+BB13+BB14+BB15+BB16+BB18+BB19+BB20+BB21+BB22+BB23+BB24+BB26+BB27+BB29+BB30+BB31+BB32+BB33+BB34+BB35+BB36+BB37+BB38+BB39+BB40+BB41+BB42</f>
        <v/>
      </c>
    </row>
    <row r="45">
      <c r="A45" s="1" t="inlineStr">
        <is>
          <t>Personalkosten</t>
        </is>
      </c>
      <c r="B45" s="4">
        <f>0</f>
        <v/>
      </c>
      <c r="C45" s="4">
        <f>0</f>
        <v/>
      </c>
      <c r="D45" s="4">
        <f>0</f>
        <v/>
      </c>
      <c r="E45" s="4">
        <f>0</f>
        <v/>
      </c>
      <c r="F45" s="4">
        <f>0</f>
        <v/>
      </c>
      <c r="G45" s="4">
        <f>0</f>
        <v/>
      </c>
      <c r="H45" s="4">
        <f>0</f>
        <v/>
      </c>
      <c r="I45" s="4">
        <f>0</f>
        <v/>
      </c>
      <c r="J45" s="4">
        <f>0</f>
        <v/>
      </c>
      <c r="K45" s="4">
        <f>0</f>
        <v/>
      </c>
      <c r="L45" s="4">
        <f>0</f>
        <v/>
      </c>
      <c r="M45" s="4">
        <f>0</f>
        <v/>
      </c>
      <c r="N45" s="4">
        <f>0</f>
        <v/>
      </c>
      <c r="O45" s="4">
        <f>0</f>
        <v/>
      </c>
      <c r="P45" s="4">
        <f>0</f>
        <v/>
      </c>
      <c r="Q45" s="4">
        <f>0</f>
        <v/>
      </c>
      <c r="R45" s="4">
        <f>0</f>
        <v/>
      </c>
      <c r="S45" s="4">
        <f>0</f>
        <v/>
      </c>
      <c r="T45" s="4">
        <f>0</f>
        <v/>
      </c>
      <c r="U45" s="4">
        <f>0</f>
        <v/>
      </c>
      <c r="V45" s="4">
        <f>0</f>
        <v/>
      </c>
      <c r="W45" s="4">
        <f>0</f>
        <v/>
      </c>
      <c r="X45" s="4">
        <f>0</f>
        <v/>
      </c>
      <c r="Y45" s="4">
        <f>0</f>
        <v/>
      </c>
      <c r="Z45" s="4">
        <f>0</f>
        <v/>
      </c>
      <c r="AA45" s="4">
        <f>0</f>
        <v/>
      </c>
      <c r="AB45" s="4">
        <f>0</f>
        <v/>
      </c>
      <c r="AC45" s="4">
        <f>0</f>
        <v/>
      </c>
      <c r="AD45" s="4">
        <f>0</f>
        <v/>
      </c>
      <c r="AE45" s="4">
        <f>0</f>
        <v/>
      </c>
      <c r="AF45" s="4">
        <f>0</f>
        <v/>
      </c>
      <c r="AG45" s="4">
        <f>0</f>
        <v/>
      </c>
      <c r="AH45" s="4">
        <f>0</f>
        <v/>
      </c>
      <c r="AI45" s="4">
        <f>0</f>
        <v/>
      </c>
      <c r="AJ45" s="4">
        <f>0</f>
        <v/>
      </c>
      <c r="AK45" s="4">
        <f>0</f>
        <v/>
      </c>
      <c r="AL45" s="4">
        <f>0</f>
        <v/>
      </c>
      <c r="AM45" s="4">
        <f>0</f>
        <v/>
      </c>
      <c r="AN45" s="4">
        <f>0</f>
        <v/>
      </c>
      <c r="AO45" s="4">
        <f>0</f>
        <v/>
      </c>
      <c r="AP45" s="4">
        <f>0</f>
        <v/>
      </c>
      <c r="AQ45" s="4">
        <f>0</f>
        <v/>
      </c>
      <c r="AR45" s="4">
        <f>0</f>
        <v/>
      </c>
      <c r="AS45" s="4">
        <f>0</f>
        <v/>
      </c>
      <c r="AT45" s="4">
        <f>0</f>
        <v/>
      </c>
      <c r="AU45" s="4">
        <f>0</f>
        <v/>
      </c>
      <c r="AV45" s="4">
        <f>0</f>
        <v/>
      </c>
      <c r="AW45" s="4">
        <f>0</f>
        <v/>
      </c>
      <c r="AX45" s="4">
        <f>0</f>
        <v/>
      </c>
      <c r="AY45" s="4">
        <f>0</f>
        <v/>
      </c>
      <c r="AZ45" s="4">
        <f>0</f>
        <v/>
      </c>
      <c r="BA45" s="4">
        <f>0</f>
        <v/>
      </c>
      <c r="BB45" s="4">
        <f>0</f>
        <v/>
      </c>
    </row>
    <row r="46">
      <c r="A46" t="inlineStr">
        <is>
          <t>Abschreibungen</t>
        </is>
      </c>
      <c r="B46" s="4">
        <f>Investitionen!B49</f>
        <v/>
      </c>
      <c r="C46" s="4">
        <f>Investitionen!C49</f>
        <v/>
      </c>
      <c r="D46" s="4">
        <f>Investitionen!D49</f>
        <v/>
      </c>
      <c r="E46" s="4">
        <f>Investitionen!E49</f>
        <v/>
      </c>
      <c r="F46" s="4">
        <f>Investitionen!F49</f>
        <v/>
      </c>
      <c r="G46" s="4">
        <f>Investitionen!G49</f>
        <v/>
      </c>
      <c r="H46" s="4">
        <f>Investitionen!H49</f>
        <v/>
      </c>
      <c r="I46" s="4">
        <f>Investitionen!I49</f>
        <v/>
      </c>
      <c r="J46" s="4">
        <f>Investitionen!J49</f>
        <v/>
      </c>
      <c r="K46" s="4">
        <f>Investitionen!K49</f>
        <v/>
      </c>
      <c r="L46" s="4">
        <f>Investitionen!L49</f>
        <v/>
      </c>
      <c r="M46" s="4">
        <f>Investitionen!M49</f>
        <v/>
      </c>
      <c r="N46" s="4">
        <f>Investitionen!N49</f>
        <v/>
      </c>
      <c r="O46" s="4">
        <f>Investitionen!O49</f>
        <v/>
      </c>
      <c r="P46" s="4">
        <f>Investitionen!P49</f>
        <v/>
      </c>
      <c r="Q46" s="4">
        <f>Investitionen!Q49</f>
        <v/>
      </c>
      <c r="R46" s="4">
        <f>Investitionen!R49</f>
        <v/>
      </c>
      <c r="S46" s="4">
        <f>Investitionen!S49</f>
        <v/>
      </c>
      <c r="T46" s="4">
        <f>Investitionen!T49</f>
        <v/>
      </c>
      <c r="U46" s="4">
        <f>Investitionen!U49</f>
        <v/>
      </c>
      <c r="V46" s="4">
        <f>Investitionen!V49</f>
        <v/>
      </c>
      <c r="W46" s="4">
        <f>Investitionen!W49</f>
        <v/>
      </c>
      <c r="X46" s="4">
        <f>Investitionen!X49</f>
        <v/>
      </c>
      <c r="Y46" s="4">
        <f>Investitionen!Y49</f>
        <v/>
      </c>
      <c r="Z46" s="4">
        <f>Investitionen!Z49</f>
        <v/>
      </c>
      <c r="AA46" s="4">
        <f>Investitionen!AA49</f>
        <v/>
      </c>
      <c r="AB46" s="4">
        <f>Investitionen!AB49</f>
        <v/>
      </c>
      <c r="AC46" s="4">
        <f>Investitionen!AC49</f>
        <v/>
      </c>
      <c r="AD46" s="4">
        <f>Investitionen!AD49</f>
        <v/>
      </c>
      <c r="AE46" s="4">
        <f>Investitionen!AE49</f>
        <v/>
      </c>
      <c r="AF46" s="4">
        <f>Investitionen!AF49</f>
        <v/>
      </c>
      <c r="AG46" s="4">
        <f>Investitionen!AG49</f>
        <v/>
      </c>
      <c r="AH46" s="4">
        <f>Investitionen!AH49</f>
        <v/>
      </c>
      <c r="AI46" s="4">
        <f>Investitionen!AI49</f>
        <v/>
      </c>
      <c r="AJ46" s="4">
        <f>Investitionen!AJ49</f>
        <v/>
      </c>
      <c r="AK46" s="4">
        <f>Investitionen!AK49</f>
        <v/>
      </c>
      <c r="AL46" s="4">
        <f>Investitionen!AL49</f>
        <v/>
      </c>
      <c r="AM46" s="4">
        <f>Investitionen!AM49</f>
        <v/>
      </c>
      <c r="AN46" s="4">
        <f>Investitionen!AN49</f>
        <v/>
      </c>
      <c r="AO46" s="4">
        <f>Investitionen!AO49</f>
        <v/>
      </c>
      <c r="AP46" s="4">
        <f>Investitionen!AP49</f>
        <v/>
      </c>
      <c r="AQ46" s="4">
        <f>Investitionen!AQ49</f>
        <v/>
      </c>
      <c r="AR46" s="4">
        <f>Investitionen!AR49</f>
        <v/>
      </c>
      <c r="AS46" s="4">
        <f>Investitionen!AS49</f>
        <v/>
      </c>
      <c r="AT46" s="4">
        <f>Investitionen!AT49</f>
        <v/>
      </c>
      <c r="AU46" s="4">
        <f>Investitionen!AU49</f>
        <v/>
      </c>
      <c r="AV46" s="4">
        <f>Investitionen!AV49</f>
        <v/>
      </c>
      <c r="AW46" s="4">
        <f>Investitionen!AW49</f>
        <v/>
      </c>
      <c r="AX46" s="4">
        <f>Investitionen!AX49</f>
        <v/>
      </c>
      <c r="AY46" s="4">
        <f>Investitionen!AY49</f>
        <v/>
      </c>
      <c r="AZ46" s="4">
        <f>Investitionen!AZ49</f>
        <v/>
      </c>
      <c r="BA46" s="4">
        <f>Investitionen!BA49</f>
        <v/>
      </c>
      <c r="BB46" s="4">
        <f>Investitionen!BB49</f>
        <v/>
      </c>
    </row>
    <row r="47">
      <c r="A47" s="1" t="inlineStr">
        <is>
          <t>SUMME Betriebliche Aufwendungen</t>
        </is>
      </c>
      <c r="B47" s="4">
        <f>B45+B46+B44</f>
        <v/>
      </c>
      <c r="C47" s="4">
        <f>C45+C46+C44</f>
        <v/>
      </c>
      <c r="D47" s="4">
        <f>D45+D46+D44</f>
        <v/>
      </c>
      <c r="E47" s="4">
        <f>E45+E46+E44</f>
        <v/>
      </c>
      <c r="F47" s="4">
        <f>F45+F46+F44</f>
        <v/>
      </c>
      <c r="G47" s="4">
        <f>G45+G46+G44</f>
        <v/>
      </c>
      <c r="H47" s="4">
        <f>H45+H46+H44</f>
        <v/>
      </c>
      <c r="I47" s="4">
        <f>I45+I46+I44</f>
        <v/>
      </c>
      <c r="J47" s="4">
        <f>J45+J46+J44</f>
        <v/>
      </c>
      <c r="K47" s="4">
        <f>K45+K46+K44</f>
        <v/>
      </c>
      <c r="L47" s="4">
        <f>L45+L46+L44</f>
        <v/>
      </c>
      <c r="M47" s="4">
        <f>M45+M46+M44</f>
        <v/>
      </c>
      <c r="N47" s="4">
        <f>N45+N46+N44</f>
        <v/>
      </c>
      <c r="O47" s="4">
        <f>O45+O46+O44</f>
        <v/>
      </c>
      <c r="P47" s="4">
        <f>P45+P46+P44</f>
        <v/>
      </c>
      <c r="Q47" s="4">
        <f>Q45+Q46+Q44</f>
        <v/>
      </c>
      <c r="R47" s="4">
        <f>R45+R46+R44</f>
        <v/>
      </c>
      <c r="S47" s="4">
        <f>S45+S46+S44</f>
        <v/>
      </c>
      <c r="T47" s="4">
        <f>T45+T46+T44</f>
        <v/>
      </c>
      <c r="U47" s="4">
        <f>U45+U46+U44</f>
        <v/>
      </c>
      <c r="V47" s="4">
        <f>V45+V46+V44</f>
        <v/>
      </c>
      <c r="W47" s="4">
        <f>W45+W46+W44</f>
        <v/>
      </c>
      <c r="X47" s="4">
        <f>X45+X46+X44</f>
        <v/>
      </c>
      <c r="Y47" s="4">
        <f>Y45+Y46+Y44</f>
        <v/>
      </c>
      <c r="Z47" s="4">
        <f>Z45+Z46+Z44</f>
        <v/>
      </c>
      <c r="AA47" s="4">
        <f>AA45+AA46+AA44</f>
        <v/>
      </c>
      <c r="AB47" s="4">
        <f>AB45+AB46+AB44</f>
        <v/>
      </c>
      <c r="AC47" s="4">
        <f>AC45+AC46+AC44</f>
        <v/>
      </c>
      <c r="AD47" s="4">
        <f>AD45+AD46+AD44</f>
        <v/>
      </c>
      <c r="AE47" s="4">
        <f>AE45+AE46+AE44</f>
        <v/>
      </c>
      <c r="AF47" s="4">
        <f>AF45+AF46+AF44</f>
        <v/>
      </c>
      <c r="AG47" s="4">
        <f>AG45+AG46+AG44</f>
        <v/>
      </c>
      <c r="AH47" s="4">
        <f>AH45+AH46+AH44</f>
        <v/>
      </c>
      <c r="AI47" s="4">
        <f>AI45+AI46+AI44</f>
        <v/>
      </c>
      <c r="AJ47" s="4">
        <f>AJ45+AJ46+AJ44</f>
        <v/>
      </c>
      <c r="AK47" s="4">
        <f>AK45+AK46+AK44</f>
        <v/>
      </c>
      <c r="AL47" s="4">
        <f>AL45+AL46+AL44</f>
        <v/>
      </c>
      <c r="AM47" s="4">
        <f>AM45+AM46+AM44</f>
        <v/>
      </c>
      <c r="AN47" s="4">
        <f>AN45+AN46+AN44</f>
        <v/>
      </c>
      <c r="AO47" s="4">
        <f>AO45+AO46+AO44</f>
        <v/>
      </c>
      <c r="AP47" s="4">
        <f>AP45+AP46+AP44</f>
        <v/>
      </c>
      <c r="AQ47" s="4">
        <f>AQ45+AQ46+AQ44</f>
        <v/>
      </c>
      <c r="AR47" s="4">
        <f>AR45+AR46+AR44</f>
        <v/>
      </c>
      <c r="AS47" s="4">
        <f>AS45+AS46+AS44</f>
        <v/>
      </c>
      <c r="AT47" s="4">
        <f>AT45+AT46+AT44</f>
        <v/>
      </c>
      <c r="AU47" s="4">
        <f>AU45+AU46+AU44</f>
        <v/>
      </c>
      <c r="AV47" s="4">
        <f>AV45+AV46+AV44</f>
        <v/>
      </c>
      <c r="AW47" s="4">
        <f>AW45+AW46+AW44</f>
        <v/>
      </c>
      <c r="AX47" s="4">
        <f>AX45+AX46+AX44</f>
        <v/>
      </c>
      <c r="AY47" s="4">
        <f>AY45+AY46+AY44</f>
        <v/>
      </c>
      <c r="AZ47" s="4">
        <f>AZ45+AZ46+AZ44</f>
        <v/>
      </c>
      <c r="BA47" s="4">
        <f>BA45+BA46+BA44</f>
        <v/>
      </c>
      <c r="BB47" s="4">
        <f>BB45+BB46+BB44</f>
        <v/>
      </c>
    </row>
    <row r="48" outlineLevel="1"/>
    <row r="49" outlineLevel="1"/>
    <row r="50" outlineLevel="1"/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Umsatzerlöse</t>
        </is>
      </c>
      <c r="B4" s="4">
        <f>'Umsatzerlöse'!B10</f>
        <v/>
      </c>
      <c r="C4" s="4">
        <f>'Umsatzerlöse'!C10</f>
        <v/>
      </c>
      <c r="D4" s="4">
        <f>'Umsatzerlöse'!D10</f>
        <v/>
      </c>
      <c r="E4" s="4">
        <f>'Umsatzerlöse'!E10</f>
        <v/>
      </c>
      <c r="F4" s="4">
        <f>'Umsatzerlöse'!F10</f>
        <v/>
      </c>
      <c r="G4" s="4">
        <f>'Umsatzerlöse'!G10</f>
        <v/>
      </c>
      <c r="H4" s="4">
        <f>'Umsatzerlöse'!H10</f>
        <v/>
      </c>
      <c r="I4" s="4">
        <f>'Umsatzerlöse'!I10</f>
        <v/>
      </c>
      <c r="J4" s="4">
        <f>'Umsatzerlöse'!J10</f>
        <v/>
      </c>
      <c r="K4" s="4">
        <f>'Umsatzerlöse'!K10</f>
        <v/>
      </c>
      <c r="L4" s="4">
        <f>'Umsatzerlöse'!L10</f>
        <v/>
      </c>
      <c r="M4" s="4">
        <f>'Umsatzerlöse'!M10</f>
        <v/>
      </c>
      <c r="N4" s="4">
        <f>'Umsatzerlöse'!N10</f>
        <v/>
      </c>
      <c r="O4" s="4">
        <f>'Umsatzerlöse'!O10</f>
        <v/>
      </c>
      <c r="P4" s="4">
        <f>'Umsatzerlöse'!P10</f>
        <v/>
      </c>
      <c r="Q4" s="4">
        <f>'Umsatzerlöse'!Q10</f>
        <v/>
      </c>
      <c r="R4" s="4">
        <f>'Umsatzerlöse'!R10</f>
        <v/>
      </c>
      <c r="S4" s="4">
        <f>'Umsatzerlöse'!S10</f>
        <v/>
      </c>
      <c r="T4" s="4">
        <f>'Umsatzerlöse'!T10</f>
        <v/>
      </c>
      <c r="U4" s="4">
        <f>'Umsatzerlöse'!U10</f>
        <v/>
      </c>
      <c r="V4" s="4">
        <f>'Umsatzerlöse'!V10</f>
        <v/>
      </c>
      <c r="W4" s="4">
        <f>'Umsatzerlöse'!W10</f>
        <v/>
      </c>
      <c r="X4" s="4">
        <f>'Umsatzerlöse'!X10</f>
        <v/>
      </c>
      <c r="Y4" s="4">
        <f>'Umsatzerlöse'!Y10</f>
        <v/>
      </c>
      <c r="Z4" s="4">
        <f>'Umsatzerlöse'!Z10</f>
        <v/>
      </c>
      <c r="AA4" s="4">
        <f>'Umsatzerlöse'!AA10</f>
        <v/>
      </c>
      <c r="AB4" s="4">
        <f>'Umsatzerlöse'!AB10</f>
        <v/>
      </c>
      <c r="AC4" s="4">
        <f>'Umsatzerlöse'!AC10</f>
        <v/>
      </c>
      <c r="AD4" s="4">
        <f>'Umsatzerlöse'!AD10</f>
        <v/>
      </c>
      <c r="AE4" s="4">
        <f>'Umsatzerlöse'!AE10</f>
        <v/>
      </c>
      <c r="AF4" s="4">
        <f>'Umsatzerlöse'!AF10</f>
        <v/>
      </c>
      <c r="AG4" s="4">
        <f>'Umsatzerlöse'!AG10</f>
        <v/>
      </c>
      <c r="AH4" s="4">
        <f>'Umsatzerlöse'!AH10</f>
        <v/>
      </c>
      <c r="AI4" s="4">
        <f>'Umsatzerlöse'!AI10</f>
        <v/>
      </c>
      <c r="AJ4" s="4">
        <f>'Umsatzerlöse'!AJ10</f>
        <v/>
      </c>
      <c r="AK4" s="4">
        <f>'Umsatzerlöse'!AK10</f>
        <v/>
      </c>
      <c r="AL4" s="4">
        <f>'Umsatzerlöse'!AL10</f>
        <v/>
      </c>
      <c r="AM4" s="4">
        <f>'Umsatzerlöse'!AM10</f>
        <v/>
      </c>
      <c r="AN4" s="4">
        <f>'Umsatzerlöse'!AN10</f>
        <v/>
      </c>
      <c r="AO4" s="4">
        <f>'Umsatzerlöse'!AO10</f>
        <v/>
      </c>
      <c r="AP4" s="4">
        <f>'Umsatzerlöse'!AP10</f>
        <v/>
      </c>
      <c r="AQ4" s="4">
        <f>'Umsatzerlöse'!AQ10</f>
        <v/>
      </c>
      <c r="AR4" s="4">
        <f>'Umsatzerlöse'!AR10</f>
        <v/>
      </c>
      <c r="AS4" s="4">
        <f>'Umsatzerlöse'!AS10</f>
        <v/>
      </c>
      <c r="AT4" s="4">
        <f>'Umsatzerlöse'!AT10</f>
        <v/>
      </c>
      <c r="AU4" s="4">
        <f>'Umsatzerlöse'!AU10</f>
        <v/>
      </c>
      <c r="AV4" s="4">
        <f>'Umsatzerlöse'!AV10</f>
        <v/>
      </c>
      <c r="AW4" s="4">
        <f>'Umsatzerlöse'!AW10</f>
        <v/>
      </c>
      <c r="AX4" s="4">
        <f>'Umsatzerlöse'!AX10</f>
        <v/>
      </c>
      <c r="AY4" s="4">
        <f>'Umsatzerlöse'!AY10</f>
        <v/>
      </c>
      <c r="AZ4" s="4">
        <f>'Umsatzerlöse'!AZ10</f>
        <v/>
      </c>
      <c r="BA4" s="4">
        <f>'Umsatzerlöse'!BA10</f>
        <v/>
      </c>
      <c r="BB4" s="4">
        <f>'Umsatzerlöse'!BB10</f>
        <v/>
      </c>
    </row>
    <row r="5">
      <c r="A5" t="inlineStr">
        <is>
          <t>Sonst. betriebl. Erträge</t>
        </is>
      </c>
      <c r="B5" s="4" t="n">
        <v>0</v>
      </c>
      <c r="C5" s="4" t="n">
        <v>0</v>
      </c>
      <c r="D5" s="4" t="n">
        <v>0</v>
      </c>
      <c r="E5" s="4" t="n">
        <v>0</v>
      </c>
      <c r="F5" s="4" t="n">
        <v>0</v>
      </c>
      <c r="G5" s="4" t="n">
        <v>0</v>
      </c>
      <c r="H5" s="4" t="n">
        <v>0</v>
      </c>
      <c r="I5" s="4" t="n">
        <v>0</v>
      </c>
      <c r="J5" s="4" t="n">
        <v>0</v>
      </c>
      <c r="K5" s="4" t="n">
        <v>0</v>
      </c>
      <c r="L5" s="4" t="n">
        <v>0</v>
      </c>
      <c r="M5" s="4" t="n">
        <v>0</v>
      </c>
      <c r="N5" s="4" t="n">
        <v>0</v>
      </c>
      <c r="O5" s="4" t="n">
        <v>0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0</v>
      </c>
      <c r="U5" s="4" t="n">
        <v>0</v>
      </c>
      <c r="V5" s="4" t="n">
        <v>0</v>
      </c>
      <c r="W5" s="4" t="n">
        <v>0</v>
      </c>
      <c r="X5" s="4" t="n">
        <v>0</v>
      </c>
      <c r="Y5" s="4" t="n">
        <v>0</v>
      </c>
      <c r="Z5" s="4" t="n">
        <v>0</v>
      </c>
      <c r="AA5" s="4" t="n">
        <v>0</v>
      </c>
      <c r="AB5" s="4" t="n">
        <v>0</v>
      </c>
      <c r="AC5" s="4" t="n">
        <v>0</v>
      </c>
      <c r="AD5" s="4" t="n">
        <v>0</v>
      </c>
      <c r="AE5" s="4" t="n">
        <v>0</v>
      </c>
      <c r="AF5" s="4" t="n">
        <v>0</v>
      </c>
      <c r="AG5" s="4" t="n">
        <v>0</v>
      </c>
      <c r="AH5" s="4" t="n">
        <v>0</v>
      </c>
      <c r="AI5" s="4" t="n">
        <v>0</v>
      </c>
      <c r="AJ5" s="4" t="n">
        <v>0</v>
      </c>
      <c r="AK5" s="4" t="n">
        <v>0</v>
      </c>
      <c r="AL5" s="4" t="n">
        <v>0</v>
      </c>
      <c r="AM5" s="4" t="n">
        <v>0</v>
      </c>
      <c r="AN5" s="4" t="n">
        <v>0</v>
      </c>
      <c r="AO5" s="4" t="n">
        <v>0</v>
      </c>
      <c r="AP5" s="4" t="n">
        <v>0</v>
      </c>
      <c r="AQ5" s="4" t="n">
        <v>0</v>
      </c>
      <c r="AR5" s="4" t="n">
        <v>0</v>
      </c>
      <c r="AS5" s="4" t="n">
        <v>0</v>
      </c>
      <c r="AT5" s="4" t="n">
        <v>0</v>
      </c>
      <c r="AU5" s="4" t="n">
        <v>0</v>
      </c>
      <c r="AV5" s="4" t="n">
        <v>0</v>
      </c>
      <c r="AW5" s="4" t="n">
        <v>0</v>
      </c>
      <c r="AX5" s="4" t="n">
        <v>0</v>
      </c>
      <c r="AY5" s="4" t="n">
        <v>0</v>
      </c>
      <c r="AZ5" s="4" t="n">
        <v>0</v>
      </c>
      <c r="BA5" s="4" t="n">
        <v>0</v>
      </c>
      <c r="BB5" s="4" t="n">
        <v>0</v>
      </c>
    </row>
    <row r="6">
      <c r="A6" t="inlineStr">
        <is>
          <t>Anzahlungen</t>
        </is>
      </c>
      <c r="B6" s="5" t="n">
        <v>0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5" t="n">
        <v>0</v>
      </c>
      <c r="P6" s="5" t="n">
        <v>0</v>
      </c>
      <c r="Q6" s="5" t="n">
        <v>0</v>
      </c>
      <c r="R6" s="5" t="n">
        <v>0</v>
      </c>
      <c r="S6" s="5" t="n">
        <v>0</v>
      </c>
      <c r="T6" s="5" t="n">
        <v>0</v>
      </c>
      <c r="U6" s="5" t="n">
        <v>0</v>
      </c>
      <c r="V6" s="5" t="n">
        <v>0</v>
      </c>
      <c r="W6" s="5" t="n">
        <v>0</v>
      </c>
      <c r="X6" s="5" t="n">
        <v>0</v>
      </c>
      <c r="Y6" s="5" t="n">
        <v>0</v>
      </c>
      <c r="Z6" s="5" t="n">
        <v>0</v>
      </c>
      <c r="AA6" s="5" t="n">
        <v>0</v>
      </c>
      <c r="AB6" s="5" t="n">
        <v>0</v>
      </c>
      <c r="AC6" s="5" t="n">
        <v>0</v>
      </c>
      <c r="AD6" s="5" t="n">
        <v>0</v>
      </c>
      <c r="AE6" s="5" t="n">
        <v>0</v>
      </c>
      <c r="AF6" s="5" t="n">
        <v>0</v>
      </c>
      <c r="AG6" s="5" t="n">
        <v>0</v>
      </c>
      <c r="AH6" s="5" t="n">
        <v>0</v>
      </c>
      <c r="AI6" s="5" t="n">
        <v>0</v>
      </c>
      <c r="AJ6" s="5" t="n">
        <v>0</v>
      </c>
      <c r="AK6" s="5" t="n">
        <v>0</v>
      </c>
      <c r="AL6" s="5" t="n">
        <v>0</v>
      </c>
      <c r="AM6" s="5" t="n">
        <v>0</v>
      </c>
      <c r="AN6" s="5" t="n">
        <v>0</v>
      </c>
      <c r="AO6" s="5" t="n">
        <v>0</v>
      </c>
      <c r="AP6" s="5" t="n">
        <v>0</v>
      </c>
      <c r="AQ6" s="5" t="n">
        <v>0</v>
      </c>
      <c r="AR6" s="5" t="n">
        <v>0</v>
      </c>
      <c r="AS6" s="5" t="n">
        <v>0</v>
      </c>
      <c r="AT6" s="5" t="n">
        <v>0</v>
      </c>
      <c r="AU6" s="5" t="n">
        <v>0</v>
      </c>
      <c r="AV6" s="5" t="n">
        <v>0</v>
      </c>
      <c r="AW6" s="5" t="n">
        <v>0</v>
      </c>
      <c r="AX6" s="5" t="n">
        <v>0</v>
      </c>
      <c r="AY6" s="5" t="n">
        <v>0</v>
      </c>
      <c r="AZ6" s="5" t="n">
        <v>0</v>
      </c>
      <c r="BA6" s="5" t="n">
        <v>0</v>
      </c>
      <c r="BB6" s="5" t="n">
        <v>0</v>
      </c>
    </row>
    <row r="7">
      <c r="A7" t="inlineStr">
        <is>
          <t>Neuer Eigenkapitalzugang</t>
        </is>
      </c>
      <c r="B7" s="4" t="n">
        <v>25000</v>
      </c>
      <c r="C7" s="4" t="n">
        <v>0</v>
      </c>
      <c r="D7" s="4" t="n">
        <v>0</v>
      </c>
      <c r="E7" s="4" t="n">
        <v>0</v>
      </c>
      <c r="F7" s="4" t="n">
        <v>0</v>
      </c>
      <c r="G7" s="4" t="n">
        <v>0</v>
      </c>
      <c r="H7" s="4" t="n">
        <v>0</v>
      </c>
      <c r="I7" s="4" t="n">
        <v>0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</row>
    <row r="8">
      <c r="A8" t="inlineStr">
        <is>
          <t>Erhaltenes Fremdkapital</t>
        </is>
      </c>
      <c r="B8" s="4" t="n">
        <v>0</v>
      </c>
      <c r="C8" s="4" t="n">
        <v>0</v>
      </c>
      <c r="D8" s="4" t="n">
        <v>200000</v>
      </c>
      <c r="E8" s="4" t="n">
        <v>0</v>
      </c>
      <c r="F8" s="4" t="n">
        <v>0</v>
      </c>
      <c r="G8" s="4" t="n">
        <v>0</v>
      </c>
      <c r="H8" s="4" t="n">
        <v>0</v>
      </c>
      <c r="I8" s="4" t="n">
        <v>0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</row>
    <row r="9">
      <c r="A9" t="inlineStr">
        <is>
          <t>Summe ERTRÄGE</t>
        </is>
      </c>
      <c r="B9" s="4">
        <f>B4+B5+B6+B7+B8</f>
        <v/>
      </c>
      <c r="C9" s="4">
        <f>C4+C5+C6+C7+C8</f>
        <v/>
      </c>
      <c r="D9" s="4">
        <f>D4+D5+D6+D7+D8</f>
        <v/>
      </c>
      <c r="E9" s="4">
        <f>E4+E5+E6+E7+E8</f>
        <v/>
      </c>
      <c r="F9" s="4">
        <f>F4+F5+F6+F7+F8</f>
        <v/>
      </c>
      <c r="G9" s="4">
        <f>G4+G5+G6+G7+G8</f>
        <v/>
      </c>
      <c r="H9" s="4">
        <f>H4+H5+H6+H7+H8</f>
        <v/>
      </c>
      <c r="I9" s="4">
        <f>I4+I5+I6+I7+I8</f>
        <v/>
      </c>
      <c r="J9" s="4">
        <f>J4+J5+J6+J7+J8</f>
        <v/>
      </c>
      <c r="K9" s="4">
        <f>K4+K5+K6+K7+K8</f>
        <v/>
      </c>
      <c r="L9" s="4">
        <f>L4+L5+L6+L7+L8</f>
        <v/>
      </c>
      <c r="M9" s="4">
        <f>M4+M5+M6+M7+M8</f>
        <v/>
      </c>
      <c r="N9" s="4">
        <f>N4+N5+N6+N7+N8</f>
        <v/>
      </c>
      <c r="O9" s="4">
        <f>O4+O5+O6+O7+O8</f>
        <v/>
      </c>
      <c r="P9" s="4">
        <f>P4+P5+P6+P7+P8</f>
        <v/>
      </c>
      <c r="Q9" s="4">
        <f>Q4+Q5+Q6+Q7+Q8</f>
        <v/>
      </c>
      <c r="R9" s="4">
        <f>R4+R5+R6+R7+R8</f>
        <v/>
      </c>
      <c r="S9" s="4">
        <f>S4+S5+S6+S7+S8</f>
        <v/>
      </c>
      <c r="T9" s="4">
        <f>T4+T5+T6+T7+T8</f>
        <v/>
      </c>
      <c r="U9" s="4">
        <f>U4+U5+U6+U7+U8</f>
        <v/>
      </c>
      <c r="V9" s="4">
        <f>V4+V5+V6+V7+V8</f>
        <v/>
      </c>
      <c r="W9" s="4">
        <f>W4+W5+W6+W7+W8</f>
        <v/>
      </c>
      <c r="X9" s="4">
        <f>X4+X5+X6+X7+X8</f>
        <v/>
      </c>
      <c r="Y9" s="4">
        <f>Y4+Y5+Y6+Y7+Y8</f>
        <v/>
      </c>
      <c r="Z9" s="4">
        <f>Z4+Z5+Z6+Z7+Z8</f>
        <v/>
      </c>
      <c r="AA9" s="4">
        <f>AA4+AA5+AA6+AA7+AA8</f>
        <v/>
      </c>
      <c r="AB9" s="4">
        <f>AB4+AB5+AB6+AB7+AB8</f>
        <v/>
      </c>
      <c r="AC9" s="4">
        <f>AC4+AC5+AC6+AC7+AC8</f>
        <v/>
      </c>
      <c r="AD9" s="4">
        <f>AD4+AD5+AD6+AD7+AD8</f>
        <v/>
      </c>
      <c r="AE9" s="4">
        <f>AE4+AE5+AE6+AE7+AE8</f>
        <v/>
      </c>
      <c r="AF9" s="4">
        <f>AF4+AF5+AF6+AF7+AF8</f>
        <v/>
      </c>
      <c r="AG9" s="4">
        <f>AG4+AG5+AG6+AG7+AG8</f>
        <v/>
      </c>
      <c r="AH9" s="4">
        <f>AH4+AH5+AH6+AH7+AH8</f>
        <v/>
      </c>
      <c r="AI9" s="4">
        <f>AI4+AI5+AI6+AI7+AI8</f>
        <v/>
      </c>
      <c r="AJ9" s="4">
        <f>AJ4+AJ5+AJ6+AJ7+AJ8</f>
        <v/>
      </c>
      <c r="AK9" s="4">
        <f>AK4+AK5+AK6+AK7+AK8</f>
        <v/>
      </c>
      <c r="AL9" s="4">
        <f>AL4+AL5+AL6+AL7+AL8</f>
        <v/>
      </c>
      <c r="AM9" s="4">
        <f>AM4+AM5+AM6+AM7+AM8</f>
        <v/>
      </c>
      <c r="AN9" s="4">
        <f>AN4+AN5+AN6+AN7+AN8</f>
        <v/>
      </c>
      <c r="AO9" s="4">
        <f>AO4+AO5+AO6+AO7+AO8</f>
        <v/>
      </c>
      <c r="AP9" s="4">
        <f>AP4+AP5+AP6+AP7+AP8</f>
        <v/>
      </c>
      <c r="AQ9" s="4">
        <f>AQ4+AQ5+AQ6+AQ7+AQ8</f>
        <v/>
      </c>
      <c r="AR9" s="4">
        <f>AR4+AR5+AR6+AR7+AR8</f>
        <v/>
      </c>
      <c r="AS9" s="4">
        <f>AS4+AS5+AS6+AS7+AS8</f>
        <v/>
      </c>
      <c r="AT9" s="4">
        <f>AT4+AT5+AT6+AT7+AT8</f>
        <v/>
      </c>
      <c r="AU9" s="4">
        <f>AU4+AU5+AU6+AU7+AU8</f>
        <v/>
      </c>
      <c r="AV9" s="4">
        <f>AV4+AV5+AV6+AV7+AV8</f>
        <v/>
      </c>
      <c r="AW9" s="4">
        <f>AW4+AW5+AW6+AW7+AW8</f>
        <v/>
      </c>
      <c r="AX9" s="4">
        <f>AX4+AX5+AX6+AX7+AX8</f>
        <v/>
      </c>
      <c r="AY9" s="4">
        <f>AY4+AY5+AY6+AY7+AY8</f>
        <v/>
      </c>
      <c r="AZ9" s="4">
        <f>AZ4+AZ5+AZ6+AZ7+AZ8</f>
        <v/>
      </c>
      <c r="BA9" s="4">
        <f>BA4+BA5+BA6+BA7+BA8</f>
        <v/>
      </c>
      <c r="BB9" s="4">
        <f>BB4+BB5+BB6+BB7+BB8</f>
        <v/>
      </c>
    </row>
    <row r="10">
      <c r="A10" s="1" t="inlineStr">
        <is>
          <t>Materialaufwand</t>
        </is>
      </c>
      <c r="B10" s="4">
        <f>Materialaufwand!Bundefined</f>
        <v/>
      </c>
      <c r="C10" s="4">
        <f>Materialaufwand!Cundefined</f>
        <v/>
      </c>
      <c r="D10" s="4">
        <f>Materialaufwand!Dundefined</f>
        <v/>
      </c>
      <c r="E10" s="4">
        <f>Materialaufwand!Eundefined</f>
        <v/>
      </c>
      <c r="F10" s="4">
        <f>Materialaufwand!Fundefined</f>
        <v/>
      </c>
      <c r="G10" s="4">
        <f>Materialaufwand!Gundefined</f>
        <v/>
      </c>
      <c r="H10" s="4">
        <f>Materialaufwand!Hundefined</f>
        <v/>
      </c>
      <c r="I10" s="4">
        <f>Materialaufwand!Iundefined</f>
        <v/>
      </c>
      <c r="J10" s="4">
        <f>Materialaufwand!Jundefined</f>
        <v/>
      </c>
      <c r="K10" s="4">
        <f>Materialaufwand!Kundefined</f>
        <v/>
      </c>
      <c r="L10" s="4">
        <f>Materialaufwand!Lundefined</f>
        <v/>
      </c>
      <c r="M10" s="4">
        <f>Materialaufwand!Mundefined</f>
        <v/>
      </c>
      <c r="N10" s="4">
        <f>Materialaufwand!Nundefined</f>
        <v/>
      </c>
      <c r="O10" s="4">
        <f>Materialaufwand!Oundefined</f>
        <v/>
      </c>
      <c r="P10" s="4">
        <f>Materialaufwand!Pundefined</f>
        <v/>
      </c>
      <c r="Q10" s="4">
        <f>Materialaufwand!Qundefined</f>
        <v/>
      </c>
      <c r="R10" s="4">
        <f>Materialaufwand!Rundefined</f>
        <v/>
      </c>
      <c r="S10" s="4">
        <f>Materialaufwand!Sundefined</f>
        <v/>
      </c>
      <c r="T10" s="4">
        <f>Materialaufwand!Tundefined</f>
        <v/>
      </c>
      <c r="U10" s="4">
        <f>Materialaufwand!Uundefined</f>
        <v/>
      </c>
      <c r="V10" s="4">
        <f>Materialaufwand!Vundefined</f>
        <v/>
      </c>
      <c r="W10" s="4">
        <f>Materialaufwand!Wundefined</f>
        <v/>
      </c>
      <c r="X10" s="4">
        <f>Materialaufwand!Xundefined</f>
        <v/>
      </c>
      <c r="Y10" s="4">
        <f>Materialaufwand!Yundefined</f>
        <v/>
      </c>
      <c r="Z10" s="4">
        <f>Materialaufwand!Zundefined</f>
        <v/>
      </c>
      <c r="AA10" s="4">
        <f>Materialaufwand!AAundefined</f>
        <v/>
      </c>
      <c r="AB10" s="4">
        <f>Materialaufwand!ABundefined</f>
        <v/>
      </c>
      <c r="AC10" s="4">
        <f>Materialaufwand!ACundefined</f>
        <v/>
      </c>
      <c r="AD10" s="4">
        <f>Materialaufwand!ADundefined</f>
        <v/>
      </c>
      <c r="AE10" s="4">
        <f>Materialaufwand!AEundefined</f>
        <v/>
      </c>
      <c r="AF10" s="4">
        <f>Materialaufwand!AFundefined</f>
        <v/>
      </c>
      <c r="AG10" s="4">
        <f>Materialaufwand!AGundefined</f>
        <v/>
      </c>
      <c r="AH10" s="4">
        <f>Materialaufwand!AHundefined</f>
        <v/>
      </c>
      <c r="AI10" s="4">
        <f>Materialaufwand!AIundefined</f>
        <v/>
      </c>
      <c r="AJ10" s="4">
        <f>Materialaufwand!AJundefined</f>
        <v/>
      </c>
      <c r="AK10" s="4">
        <f>Materialaufwand!AKundefined</f>
        <v/>
      </c>
      <c r="AL10" s="4">
        <f>Materialaufwand!ALundefined</f>
        <v/>
      </c>
      <c r="AM10" s="4">
        <f>Materialaufwand!AMundefined</f>
        <v/>
      </c>
      <c r="AN10" s="4">
        <f>Materialaufwand!ANundefined</f>
        <v/>
      </c>
      <c r="AO10" s="4">
        <f>Materialaufwand!AOundefined</f>
        <v/>
      </c>
      <c r="AP10" s="4">
        <f>Materialaufwand!APundefined</f>
        <v/>
      </c>
      <c r="AQ10" s="4">
        <f>Materialaufwand!AQundefined</f>
        <v/>
      </c>
      <c r="AR10" s="4">
        <f>Materialaufwand!ARundefined</f>
        <v/>
      </c>
      <c r="AS10" s="4">
        <f>Materialaufwand!ASundefined</f>
        <v/>
      </c>
      <c r="AT10" s="4">
        <f>Materialaufwand!ATundefined</f>
        <v/>
      </c>
      <c r="AU10" s="4">
        <f>Materialaufwand!AUundefined</f>
        <v/>
      </c>
      <c r="AV10" s="4">
        <f>Materialaufwand!AVundefined</f>
        <v/>
      </c>
      <c r="AW10" s="4">
        <f>Materialaufwand!AWundefined</f>
        <v/>
      </c>
      <c r="AX10" s="4">
        <f>Materialaufwand!AXundefined</f>
        <v/>
      </c>
      <c r="AY10" s="4">
        <f>Materialaufwand!AYundefined</f>
        <v/>
      </c>
      <c r="AZ10" s="4">
        <f>Materialaufwand!AZundefined</f>
        <v/>
      </c>
      <c r="BA10" s="4">
        <f>Materialaufwand!BAundefined</f>
        <v/>
      </c>
      <c r="BB10" s="4">
        <f>Materialaufwand!BBundefined</f>
        <v/>
      </c>
    </row>
    <row r="11">
      <c r="A11" s="1" t="inlineStr">
        <is>
          <t>Personalkosten</t>
        </is>
      </c>
      <c r="B11" s="4">
        <f>Personalkosten!B56</f>
        <v/>
      </c>
      <c r="C11" s="4">
        <f>Personalkosten!C56</f>
        <v/>
      </c>
      <c r="D11" s="4">
        <f>Personalkosten!D56</f>
        <v/>
      </c>
      <c r="E11" s="4">
        <f>Personalkosten!E56</f>
        <v/>
      </c>
      <c r="F11" s="4">
        <f>Personalkosten!F56</f>
        <v/>
      </c>
      <c r="G11" s="4">
        <f>Personalkosten!G56</f>
        <v/>
      </c>
      <c r="H11" s="4">
        <f>Personalkosten!H56</f>
        <v/>
      </c>
      <c r="I11" s="4">
        <f>Personalkosten!I56</f>
        <v/>
      </c>
      <c r="J11" s="4">
        <f>Personalkosten!J56</f>
        <v/>
      </c>
      <c r="K11" s="4">
        <f>Personalkosten!K56</f>
        <v/>
      </c>
      <c r="L11" s="4">
        <f>Personalkosten!L56</f>
        <v/>
      </c>
      <c r="M11" s="4">
        <f>Personalkosten!M56</f>
        <v/>
      </c>
      <c r="N11" s="4">
        <f>Personalkosten!N56</f>
        <v/>
      </c>
      <c r="O11" s="4">
        <f>Personalkosten!O56</f>
        <v/>
      </c>
      <c r="P11" s="4">
        <f>Personalkosten!P56</f>
        <v/>
      </c>
      <c r="Q11" s="4">
        <f>Personalkosten!Q56</f>
        <v/>
      </c>
      <c r="R11" s="4">
        <f>Personalkosten!R56</f>
        <v/>
      </c>
      <c r="S11" s="4">
        <f>Personalkosten!S56</f>
        <v/>
      </c>
      <c r="T11" s="4">
        <f>Personalkosten!T56</f>
        <v/>
      </c>
      <c r="U11" s="4">
        <f>Personalkosten!U56</f>
        <v/>
      </c>
      <c r="V11" s="4">
        <f>Personalkosten!V56</f>
        <v/>
      </c>
      <c r="W11" s="4">
        <f>Personalkosten!W56</f>
        <v/>
      </c>
      <c r="X11" s="4">
        <f>Personalkosten!X56</f>
        <v/>
      </c>
      <c r="Y11" s="4">
        <f>Personalkosten!Y56</f>
        <v/>
      </c>
      <c r="Z11" s="4">
        <f>Personalkosten!Z56</f>
        <v/>
      </c>
      <c r="AA11" s="4">
        <f>Personalkosten!AA56</f>
        <v/>
      </c>
      <c r="AB11" s="4">
        <f>Personalkosten!AB56</f>
        <v/>
      </c>
      <c r="AC11" s="4">
        <f>Personalkosten!AC56</f>
        <v/>
      </c>
      <c r="AD11" s="4">
        <f>Personalkosten!AD56</f>
        <v/>
      </c>
      <c r="AE11" s="4">
        <f>Personalkosten!AE56</f>
        <v/>
      </c>
      <c r="AF11" s="4">
        <f>Personalkosten!AF56</f>
        <v/>
      </c>
      <c r="AG11" s="4">
        <f>Personalkosten!AG56</f>
        <v/>
      </c>
      <c r="AH11" s="4">
        <f>Personalkosten!AH56</f>
        <v/>
      </c>
      <c r="AI11" s="4">
        <f>Personalkosten!AI56</f>
        <v/>
      </c>
      <c r="AJ11" s="4">
        <f>Personalkosten!AJ56</f>
        <v/>
      </c>
      <c r="AK11" s="4">
        <f>Personalkosten!AK56</f>
        <v/>
      </c>
      <c r="AL11" s="4">
        <f>Personalkosten!AL56</f>
        <v/>
      </c>
      <c r="AM11" s="4">
        <f>Personalkosten!AM56</f>
        <v/>
      </c>
      <c r="AN11" s="4">
        <f>Personalkosten!AN56</f>
        <v/>
      </c>
      <c r="AO11" s="4">
        <f>Personalkosten!AO56</f>
        <v/>
      </c>
      <c r="AP11" s="4">
        <f>Personalkosten!AP56</f>
        <v/>
      </c>
      <c r="AQ11" s="4">
        <f>Personalkosten!AQ56</f>
        <v/>
      </c>
      <c r="AR11" s="4">
        <f>Personalkosten!AR56</f>
        <v/>
      </c>
      <c r="AS11" s="4">
        <f>Personalkosten!AS56</f>
        <v/>
      </c>
      <c r="AT11" s="4">
        <f>Personalkosten!AT56</f>
        <v/>
      </c>
      <c r="AU11" s="4">
        <f>Personalkosten!AU56</f>
        <v/>
      </c>
      <c r="AV11" s="4">
        <f>Personalkosten!AV56</f>
        <v/>
      </c>
      <c r="AW11" s="4">
        <f>Personalkosten!AW56</f>
        <v/>
      </c>
      <c r="AX11" s="4">
        <f>Personalkosten!AX56</f>
        <v/>
      </c>
      <c r="AY11" s="4">
        <f>Personalkosten!AY56</f>
        <v/>
      </c>
      <c r="AZ11" s="4">
        <f>Personalkosten!AZ56</f>
        <v/>
      </c>
      <c r="BA11" s="4">
        <f>Personalkosten!BA56</f>
        <v/>
      </c>
      <c r="BB11" s="4">
        <f>Personalkosten!BB56</f>
        <v/>
      </c>
    </row>
    <row r="12">
      <c r="A12" s="1" t="inlineStr">
        <is>
          <t>Sonstige Kosten</t>
        </is>
      </c>
      <c r="B12" s="4">
        <f>'Betriebliche Aufwendungen'!B44</f>
        <v/>
      </c>
      <c r="C12" s="4">
        <f>'Betriebliche Aufwendungen'!C44</f>
        <v/>
      </c>
      <c r="D12" s="4">
        <f>'Betriebliche Aufwendungen'!D44</f>
        <v/>
      </c>
      <c r="E12" s="4">
        <f>'Betriebliche Aufwendungen'!E44</f>
        <v/>
      </c>
      <c r="F12" s="4">
        <f>'Betriebliche Aufwendungen'!F44</f>
        <v/>
      </c>
      <c r="G12" s="4">
        <f>'Betriebliche Aufwendungen'!G44</f>
        <v/>
      </c>
      <c r="H12" s="4">
        <f>'Betriebliche Aufwendungen'!H44</f>
        <v/>
      </c>
      <c r="I12" s="4">
        <f>'Betriebliche Aufwendungen'!I44</f>
        <v/>
      </c>
      <c r="J12" s="4">
        <f>'Betriebliche Aufwendungen'!J44</f>
        <v/>
      </c>
      <c r="K12" s="4">
        <f>'Betriebliche Aufwendungen'!K44</f>
        <v/>
      </c>
      <c r="L12" s="4">
        <f>'Betriebliche Aufwendungen'!L44</f>
        <v/>
      </c>
      <c r="M12" s="4">
        <f>'Betriebliche Aufwendungen'!M44</f>
        <v/>
      </c>
      <c r="N12" s="4">
        <f>'Betriebliche Aufwendungen'!N44</f>
        <v/>
      </c>
      <c r="O12" s="4">
        <f>'Betriebliche Aufwendungen'!O44</f>
        <v/>
      </c>
      <c r="P12" s="4">
        <f>'Betriebliche Aufwendungen'!P44</f>
        <v/>
      </c>
      <c r="Q12" s="4">
        <f>'Betriebliche Aufwendungen'!Q44</f>
        <v/>
      </c>
      <c r="R12" s="4">
        <f>'Betriebliche Aufwendungen'!R44</f>
        <v/>
      </c>
      <c r="S12" s="4">
        <f>'Betriebliche Aufwendungen'!S44</f>
        <v/>
      </c>
      <c r="T12" s="4">
        <f>'Betriebliche Aufwendungen'!T44</f>
        <v/>
      </c>
      <c r="U12" s="4">
        <f>'Betriebliche Aufwendungen'!U44</f>
        <v/>
      </c>
      <c r="V12" s="4">
        <f>'Betriebliche Aufwendungen'!V44</f>
        <v/>
      </c>
      <c r="W12" s="4">
        <f>'Betriebliche Aufwendungen'!W44</f>
        <v/>
      </c>
      <c r="X12" s="4">
        <f>'Betriebliche Aufwendungen'!X44</f>
        <v/>
      </c>
      <c r="Y12" s="4">
        <f>'Betriebliche Aufwendungen'!Y44</f>
        <v/>
      </c>
      <c r="Z12" s="4">
        <f>'Betriebliche Aufwendungen'!Z44</f>
        <v/>
      </c>
      <c r="AA12" s="4">
        <f>'Betriebliche Aufwendungen'!AA44</f>
        <v/>
      </c>
      <c r="AB12" s="4">
        <f>'Betriebliche Aufwendungen'!AB44</f>
        <v/>
      </c>
      <c r="AC12" s="4">
        <f>'Betriebliche Aufwendungen'!AC44</f>
        <v/>
      </c>
      <c r="AD12" s="4">
        <f>'Betriebliche Aufwendungen'!AD44</f>
        <v/>
      </c>
      <c r="AE12" s="4">
        <f>'Betriebliche Aufwendungen'!AE44</f>
        <v/>
      </c>
      <c r="AF12" s="4">
        <f>'Betriebliche Aufwendungen'!AF44</f>
        <v/>
      </c>
      <c r="AG12" s="4">
        <f>'Betriebliche Aufwendungen'!AG44</f>
        <v/>
      </c>
      <c r="AH12" s="4">
        <f>'Betriebliche Aufwendungen'!AH44</f>
        <v/>
      </c>
      <c r="AI12" s="4">
        <f>'Betriebliche Aufwendungen'!AI44</f>
        <v/>
      </c>
      <c r="AJ12" s="4">
        <f>'Betriebliche Aufwendungen'!AJ44</f>
        <v/>
      </c>
      <c r="AK12" s="4">
        <f>'Betriebliche Aufwendungen'!AK44</f>
        <v/>
      </c>
      <c r="AL12" s="4">
        <f>'Betriebliche Aufwendungen'!AL44</f>
        <v/>
      </c>
      <c r="AM12" s="4">
        <f>'Betriebliche Aufwendungen'!AM44</f>
        <v/>
      </c>
      <c r="AN12" s="4">
        <f>'Betriebliche Aufwendungen'!AN44</f>
        <v/>
      </c>
      <c r="AO12" s="4">
        <f>'Betriebliche Aufwendungen'!AO44</f>
        <v/>
      </c>
      <c r="AP12" s="4">
        <f>'Betriebliche Aufwendungen'!AP44</f>
        <v/>
      </c>
      <c r="AQ12" s="4">
        <f>'Betriebliche Aufwendungen'!AQ44</f>
        <v/>
      </c>
      <c r="AR12" s="4">
        <f>'Betriebliche Aufwendungen'!AR44</f>
        <v/>
      </c>
      <c r="AS12" s="4">
        <f>'Betriebliche Aufwendungen'!AS44</f>
        <v/>
      </c>
      <c r="AT12" s="4">
        <f>'Betriebliche Aufwendungen'!AT44</f>
        <v/>
      </c>
      <c r="AU12" s="4">
        <f>'Betriebliche Aufwendungen'!AU44</f>
        <v/>
      </c>
      <c r="AV12" s="4">
        <f>'Betriebliche Aufwendungen'!AV44</f>
        <v/>
      </c>
      <c r="AW12" s="4">
        <f>'Betriebliche Aufwendungen'!AW44</f>
        <v/>
      </c>
      <c r="AX12" s="4">
        <f>'Betriebliche Aufwendungen'!AX44</f>
        <v/>
      </c>
      <c r="AY12" s="4">
        <f>'Betriebliche Aufwendungen'!AY44</f>
        <v/>
      </c>
      <c r="AZ12" s="4">
        <f>'Betriebliche Aufwendungen'!AZ44</f>
        <v/>
      </c>
      <c r="BA12" s="4">
        <f>'Betriebliche Aufwendungen'!BA44</f>
        <v/>
      </c>
      <c r="BB12" s="4">
        <f>'Betriebliche Aufwendungen'!BB44</f>
        <v/>
      </c>
    </row>
    <row r="13">
      <c r="A13" t="inlineStr">
        <is>
          <t>Kreditrückzahlungen</t>
        </is>
      </c>
      <c r="B13" s="4" t="n">
        <v>0</v>
      </c>
      <c r="C13" s="4" t="n">
        <v>0</v>
      </c>
      <c r="D13" s="4" t="n">
        <v>0</v>
      </c>
      <c r="E13" s="4" t="n">
        <v>0</v>
      </c>
      <c r="F13" s="4" t="n">
        <v>0</v>
      </c>
      <c r="G13" s="4" t="n">
        <v>0</v>
      </c>
      <c r="H13" s="4" t="n">
        <v>0</v>
      </c>
      <c r="I13" s="4" t="n">
        <v>0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5511</v>
      </c>
      <c r="AA13" s="4" t="n">
        <v>5481</v>
      </c>
      <c r="AB13" s="4" t="n">
        <v>5451</v>
      </c>
      <c r="AC13" s="4" t="n">
        <v>5422</v>
      </c>
      <c r="AD13" s="4" t="n">
        <v>5392</v>
      </c>
      <c r="AE13" s="4" t="n">
        <v>5363</v>
      </c>
      <c r="AF13" s="4" t="n">
        <v>5333</v>
      </c>
      <c r="AG13" s="4" t="n">
        <v>5303</v>
      </c>
      <c r="AH13" s="4" t="n">
        <v>5274</v>
      </c>
      <c r="AI13" s="4" t="n">
        <v>5244</v>
      </c>
      <c r="AJ13" s="4" t="n">
        <v>5214</v>
      </c>
      <c r="AK13" s="4" t="n">
        <v>5185</v>
      </c>
      <c r="AL13" s="4" t="n">
        <v>5155</v>
      </c>
      <c r="AM13" s="4" t="n">
        <v>5126</v>
      </c>
      <c r="AN13" s="4" t="n">
        <v>5096</v>
      </c>
      <c r="AO13" s="4" t="n">
        <v>5066</v>
      </c>
      <c r="AP13" s="4" t="n">
        <v>5037</v>
      </c>
      <c r="AQ13" s="4" t="n">
        <v>5007</v>
      </c>
      <c r="AR13" s="4" t="n">
        <v>4977</v>
      </c>
      <c r="AS13" s="4" t="n">
        <v>4948</v>
      </c>
      <c r="AT13" s="4" t="n">
        <v>4918</v>
      </c>
      <c r="AU13" s="4" t="n">
        <v>4889</v>
      </c>
      <c r="AV13" s="4" t="n">
        <v>4859</v>
      </c>
      <c r="AW13" s="4" t="n">
        <v>4829</v>
      </c>
      <c r="AX13" s="4" t="n">
        <v>4800</v>
      </c>
      <c r="AY13" s="4" t="n">
        <v>4770</v>
      </c>
      <c r="AZ13" s="4" t="n">
        <v>4740</v>
      </c>
      <c r="BA13" s="4" t="n">
        <v>4711</v>
      </c>
      <c r="BB13" s="4" t="n">
        <v>4681</v>
      </c>
    </row>
    <row r="14">
      <c r="A14" t="inlineStr">
        <is>
          <t>Umsatzsteuer</t>
        </is>
      </c>
      <c r="B14" s="4" t="n">
        <v>0</v>
      </c>
      <c r="C14" s="4" t="n">
        <v>0</v>
      </c>
      <c r="D14" s="4" t="n">
        <v>0</v>
      </c>
      <c r="E14" s="4" t="n">
        <v>0</v>
      </c>
      <c r="F14" s="4" t="n">
        <v>0</v>
      </c>
      <c r="G14" s="4" t="n">
        <v>0</v>
      </c>
      <c r="H14" s="4" t="n">
        <v>0</v>
      </c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</row>
    <row r="15">
      <c r="A15" t="inlineStr">
        <is>
          <t>Gewerbesteuer</t>
        </is>
      </c>
      <c r="B15" s="4" t="n">
        <v>0</v>
      </c>
      <c r="C15" s="4" t="n">
        <v>0</v>
      </c>
      <c r="D15" s="4" t="n">
        <v>0</v>
      </c>
      <c r="E15" s="4" t="n">
        <v>0</v>
      </c>
      <c r="F15" s="4" t="n">
        <v>0</v>
      </c>
      <c r="G15" s="4" t="n">
        <v>0</v>
      </c>
      <c r="H15" s="4" t="n">
        <v>0</v>
      </c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14925</v>
      </c>
      <c r="AF15" s="4" t="n">
        <v>14925</v>
      </c>
      <c r="AG15" s="4" t="n">
        <v>14925</v>
      </c>
      <c r="AH15" s="4" t="n">
        <v>14925</v>
      </c>
      <c r="AI15" s="4" t="n">
        <v>14925</v>
      </c>
      <c r="AJ15" s="4" t="n">
        <v>14925</v>
      </c>
      <c r="AK15" s="4" t="n">
        <v>14925</v>
      </c>
      <c r="AL15" s="4" t="n">
        <v>14925</v>
      </c>
      <c r="AM15" s="4" t="n">
        <v>14925</v>
      </c>
      <c r="AN15" s="4" t="n">
        <v>14925</v>
      </c>
      <c r="AO15" s="4" t="n">
        <v>14925</v>
      </c>
      <c r="AP15" s="4" t="n">
        <v>14925</v>
      </c>
      <c r="AQ15" s="4" t="n">
        <v>41144</v>
      </c>
      <c r="AR15" s="4" t="n">
        <v>41144</v>
      </c>
      <c r="AS15" s="4" t="n">
        <v>41144</v>
      </c>
      <c r="AT15" s="4" t="n">
        <v>41144</v>
      </c>
      <c r="AU15" s="4" t="n">
        <v>41144</v>
      </c>
      <c r="AV15" s="4" t="n">
        <v>41144</v>
      </c>
      <c r="AW15" s="4" t="n">
        <v>41144</v>
      </c>
      <c r="AX15" s="4" t="n">
        <v>41144</v>
      </c>
      <c r="AY15" s="4" t="n">
        <v>41144</v>
      </c>
      <c r="AZ15" s="4" t="n">
        <v>41144</v>
      </c>
      <c r="BA15" s="4" t="n">
        <v>41144</v>
      </c>
      <c r="BB15" s="4" t="n">
        <v>41144</v>
      </c>
    </row>
    <row r="16">
      <c r="A16" t="inlineStr">
        <is>
          <t>Körperschaftsteuer</t>
        </is>
      </c>
      <c r="B16" s="4" t="n">
        <v>0</v>
      </c>
      <c r="C16" s="4" t="n">
        <v>0</v>
      </c>
      <c r="D16" s="4" t="n">
        <v>0</v>
      </c>
      <c r="E16" s="4" t="n">
        <v>0</v>
      </c>
      <c r="F16" s="4" t="n">
        <v>0</v>
      </c>
      <c r="G16" s="4" t="n">
        <v>0</v>
      </c>
      <c r="H16" s="4" t="n">
        <v>0</v>
      </c>
      <c r="I16" s="4" t="n">
        <v>0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19281</v>
      </c>
      <c r="AF16" s="4" t="n">
        <v>19281</v>
      </c>
      <c r="AG16" s="4" t="n">
        <v>19281</v>
      </c>
      <c r="AH16" s="4" t="n">
        <v>19281</v>
      </c>
      <c r="AI16" s="4" t="n">
        <v>19281</v>
      </c>
      <c r="AJ16" s="4" t="n">
        <v>19281</v>
      </c>
      <c r="AK16" s="4" t="n">
        <v>19281</v>
      </c>
      <c r="AL16" s="4" t="n">
        <v>19281</v>
      </c>
      <c r="AM16" s="4" t="n">
        <v>19281</v>
      </c>
      <c r="AN16" s="4" t="n">
        <v>19281</v>
      </c>
      <c r="AO16" s="4" t="n">
        <v>19281</v>
      </c>
      <c r="AP16" s="4" t="n">
        <v>19281</v>
      </c>
      <c r="AQ16" s="4" t="n">
        <v>53151</v>
      </c>
      <c r="AR16" s="4" t="n">
        <v>53151</v>
      </c>
      <c r="AS16" s="4" t="n">
        <v>53151</v>
      </c>
      <c r="AT16" s="4" t="n">
        <v>53151</v>
      </c>
      <c r="AU16" s="4" t="n">
        <v>53151</v>
      </c>
      <c r="AV16" s="4" t="n">
        <v>53151</v>
      </c>
      <c r="AW16" s="4" t="n">
        <v>53151</v>
      </c>
      <c r="AX16" s="4" t="n">
        <v>53151</v>
      </c>
      <c r="AY16" s="4" t="n">
        <v>53151</v>
      </c>
      <c r="AZ16" s="4" t="n">
        <v>53151</v>
      </c>
      <c r="BA16" s="4" t="n">
        <v>53151</v>
      </c>
      <c r="BB16" s="4" t="n">
        <v>53151</v>
      </c>
    </row>
    <row r="17">
      <c r="A17" s="1" t="inlineStr">
        <is>
          <t>Summe AUSZAHLUNGEN</t>
        </is>
      </c>
      <c r="B17" s="4">
        <f>B10+B11+B12+B13+B14+B15+B16</f>
        <v/>
      </c>
      <c r="C17" s="4">
        <f>C10+C11+C12+C13+C14+C15+C16</f>
        <v/>
      </c>
      <c r="D17" s="4">
        <f>D10+D11+D12+D13+D14+D15+D16</f>
        <v/>
      </c>
      <c r="E17" s="4">
        <f>E10+E11+E12+E13+E14+E15+E16</f>
        <v/>
      </c>
      <c r="F17" s="4">
        <f>F10+F11+F12+F13+F14+F15+F16</f>
        <v/>
      </c>
      <c r="G17" s="4">
        <f>G10+G11+G12+G13+G14+G15+G16</f>
        <v/>
      </c>
      <c r="H17" s="4">
        <f>H10+H11+H12+H13+H14+H15+H16</f>
        <v/>
      </c>
      <c r="I17" s="4">
        <f>I10+I11+I12+I13+I14+I15+I16</f>
        <v/>
      </c>
      <c r="J17" s="4">
        <f>J10+J11+J12+J13+J14+J15+J16</f>
        <v/>
      </c>
      <c r="K17" s="4">
        <f>K10+K11+K12+K13+K14+K15+K16</f>
        <v/>
      </c>
      <c r="L17" s="4">
        <f>L10+L11+L12+L13+L14+L15+L16</f>
        <v/>
      </c>
      <c r="M17" s="4">
        <f>M10+M11+M12+M13+M14+M15+M16</f>
        <v/>
      </c>
      <c r="N17" s="4">
        <f>N10+N11+N12+N13+N14+N15+N16</f>
        <v/>
      </c>
      <c r="O17" s="4">
        <f>O10+O11+O12+O13+O14+O15+O16</f>
        <v/>
      </c>
      <c r="P17" s="4">
        <f>P10+P11+P12+P13+P14+P15+P16</f>
        <v/>
      </c>
      <c r="Q17" s="4">
        <f>Q10+Q11+Q12+Q13+Q14+Q15+Q16</f>
        <v/>
      </c>
      <c r="R17" s="4">
        <f>R10+R11+R12+R13+R14+R15+R16</f>
        <v/>
      </c>
      <c r="S17" s="4">
        <f>S10+S11+S12+S13+S14+S15+S16</f>
        <v/>
      </c>
      <c r="T17" s="4">
        <f>T10+T11+T12+T13+T14+T15+T16</f>
        <v/>
      </c>
      <c r="U17" s="4">
        <f>U10+U11+U12+U13+U14+U15+U16</f>
        <v/>
      </c>
      <c r="V17" s="4">
        <f>V10+V11+V12+V13+V14+V15+V16</f>
        <v/>
      </c>
      <c r="W17" s="4">
        <f>W10+W11+W12+W13+W14+W15+W16</f>
        <v/>
      </c>
      <c r="X17" s="4">
        <f>X10+X11+X12+X13+X14+X15+X16</f>
        <v/>
      </c>
      <c r="Y17" s="4">
        <f>Y10+Y11+Y12+Y13+Y14+Y15+Y16</f>
        <v/>
      </c>
      <c r="Z17" s="4">
        <f>Z10+Z11+Z12+Z13+Z14+Z15+Z16</f>
        <v/>
      </c>
      <c r="AA17" s="4">
        <f>AA10+AA11+AA12+AA13+AA14+AA15+AA16</f>
        <v/>
      </c>
      <c r="AB17" s="4">
        <f>AB10+AB11+AB12+AB13+AB14+AB15+AB16</f>
        <v/>
      </c>
      <c r="AC17" s="4">
        <f>AC10+AC11+AC12+AC13+AC14+AC15+AC16</f>
        <v/>
      </c>
      <c r="AD17" s="4">
        <f>AD10+AD11+AD12+AD13+AD14+AD15+AD16</f>
        <v/>
      </c>
      <c r="AE17" s="4">
        <f>AE10+AE11+AE12+AE13+AE14+AE15+AE16</f>
        <v/>
      </c>
      <c r="AF17" s="4">
        <f>AF10+AF11+AF12+AF13+AF14+AF15+AF16</f>
        <v/>
      </c>
      <c r="AG17" s="4">
        <f>AG10+AG11+AG12+AG13+AG14+AG15+AG16</f>
        <v/>
      </c>
      <c r="AH17" s="4">
        <f>AH10+AH11+AH12+AH13+AH14+AH15+AH16</f>
        <v/>
      </c>
      <c r="AI17" s="4">
        <f>AI10+AI11+AI12+AI13+AI14+AI15+AI16</f>
        <v/>
      </c>
      <c r="AJ17" s="4">
        <f>AJ10+AJ11+AJ12+AJ13+AJ14+AJ15+AJ16</f>
        <v/>
      </c>
      <c r="AK17" s="4">
        <f>AK10+AK11+AK12+AK13+AK14+AK15+AK16</f>
        <v/>
      </c>
      <c r="AL17" s="4">
        <f>AL10+AL11+AL12+AL13+AL14+AL15+AL16</f>
        <v/>
      </c>
      <c r="AM17" s="4">
        <f>AM10+AM11+AM12+AM13+AM14+AM15+AM16</f>
        <v/>
      </c>
      <c r="AN17" s="4">
        <f>AN10+AN11+AN12+AN13+AN14+AN15+AN16</f>
        <v/>
      </c>
      <c r="AO17" s="4">
        <f>AO10+AO11+AO12+AO13+AO14+AO15+AO16</f>
        <v/>
      </c>
      <c r="AP17" s="4">
        <f>AP10+AP11+AP12+AP13+AP14+AP15+AP16</f>
        <v/>
      </c>
      <c r="AQ17" s="4">
        <f>AQ10+AQ11+AQ12+AQ13+AQ14+AQ15+AQ16</f>
        <v/>
      </c>
      <c r="AR17" s="4">
        <f>AR10+AR11+AR12+AR13+AR14+AR15+AR16</f>
        <v/>
      </c>
      <c r="AS17" s="4">
        <f>AS10+AS11+AS12+AS13+AS14+AS15+AS16</f>
        <v/>
      </c>
      <c r="AT17" s="4">
        <f>AT10+AT11+AT12+AT13+AT14+AT15+AT16</f>
        <v/>
      </c>
      <c r="AU17" s="4">
        <f>AU10+AU11+AU12+AU13+AU14+AU15+AU16</f>
        <v/>
      </c>
      <c r="AV17" s="4">
        <f>AV10+AV11+AV12+AV13+AV14+AV15+AV16</f>
        <v/>
      </c>
      <c r="AW17" s="4">
        <f>AW10+AW11+AW12+AW13+AW14+AW15+AW16</f>
        <v/>
      </c>
      <c r="AX17" s="4">
        <f>AX10+AX11+AX12+AX13+AX14+AX15+AX16</f>
        <v/>
      </c>
      <c r="AY17" s="4">
        <f>AY10+AY11+AY12+AY13+AY14+AY15+AY16</f>
        <v/>
      </c>
      <c r="AZ17" s="4">
        <f>AZ10+AZ11+AZ12+AZ13+AZ14+AZ15+AZ16</f>
        <v/>
      </c>
      <c r="BA17" s="4">
        <f>BA10+BA11+BA12+BA13+BA14+BA15+BA16</f>
        <v/>
      </c>
      <c r="BB17" s="4">
        <f>BB10+BB11+BB12+BB13+BB14+BB15+BB16</f>
        <v/>
      </c>
    </row>
    <row r="18">
      <c r="A18" s="1" t="inlineStr">
        <is>
          <t>ÜBERSCHUSS VOR INVESTITIONEN</t>
        </is>
      </c>
      <c r="B18" s="4">
        <f>B9-B17</f>
        <v/>
      </c>
      <c r="C18" s="4">
        <f>C9-C17</f>
        <v/>
      </c>
      <c r="D18" s="4">
        <f>D9-D17</f>
        <v/>
      </c>
      <c r="E18" s="4">
        <f>E9-E17</f>
        <v/>
      </c>
      <c r="F18" s="4">
        <f>F9-F17</f>
        <v/>
      </c>
      <c r="G18" s="4">
        <f>G9-G17</f>
        <v/>
      </c>
      <c r="H18" s="4">
        <f>H9-H17</f>
        <v/>
      </c>
      <c r="I18" s="4">
        <f>I9-I17</f>
        <v/>
      </c>
      <c r="J18" s="4">
        <f>J9-J17</f>
        <v/>
      </c>
      <c r="K18" s="4">
        <f>K9-K17</f>
        <v/>
      </c>
      <c r="L18" s="4">
        <f>L9-L17</f>
        <v/>
      </c>
      <c r="M18" s="4">
        <f>M9-M17</f>
        <v/>
      </c>
      <c r="N18" s="4">
        <f>N9-N17</f>
        <v/>
      </c>
      <c r="O18" s="4">
        <f>O9-O17</f>
        <v/>
      </c>
      <c r="P18" s="4">
        <f>P9-P17</f>
        <v/>
      </c>
      <c r="Q18" s="4">
        <f>Q9-Q17</f>
        <v/>
      </c>
      <c r="R18" s="4">
        <f>R9-R17</f>
        <v/>
      </c>
      <c r="S18" s="4">
        <f>S9-S17</f>
        <v/>
      </c>
      <c r="T18" s="4">
        <f>T9-T17</f>
        <v/>
      </c>
      <c r="U18" s="4">
        <f>U9-U17</f>
        <v/>
      </c>
      <c r="V18" s="4">
        <f>V9-V17</f>
        <v/>
      </c>
      <c r="W18" s="4">
        <f>W9-W17</f>
        <v/>
      </c>
      <c r="X18" s="4">
        <f>X9-X17</f>
        <v/>
      </c>
      <c r="Y18" s="4">
        <f>Y9-Y17</f>
        <v/>
      </c>
      <c r="Z18" s="4">
        <f>Z9-Z17</f>
        <v/>
      </c>
      <c r="AA18" s="4">
        <f>AA9-AA17</f>
        <v/>
      </c>
      <c r="AB18" s="4">
        <f>AB9-AB17</f>
        <v/>
      </c>
      <c r="AC18" s="4">
        <f>AC9-AC17</f>
        <v/>
      </c>
      <c r="AD18" s="4">
        <f>AD9-AD17</f>
        <v/>
      </c>
      <c r="AE18" s="4">
        <f>AE9-AE17</f>
        <v/>
      </c>
      <c r="AF18" s="4">
        <f>AF9-AF17</f>
        <v/>
      </c>
      <c r="AG18" s="4">
        <f>AG9-AG17</f>
        <v/>
      </c>
      <c r="AH18" s="4">
        <f>AH9-AH17</f>
        <v/>
      </c>
      <c r="AI18" s="4">
        <f>AI9-AI17</f>
        <v/>
      </c>
      <c r="AJ18" s="4">
        <f>AJ9-AJ17</f>
        <v/>
      </c>
      <c r="AK18" s="4">
        <f>AK9-AK17</f>
        <v/>
      </c>
      <c r="AL18" s="4">
        <f>AL9-AL17</f>
        <v/>
      </c>
      <c r="AM18" s="4">
        <f>AM9-AM17</f>
        <v/>
      </c>
      <c r="AN18" s="4">
        <f>AN9-AN17</f>
        <v/>
      </c>
      <c r="AO18" s="4">
        <f>AO9-AO17</f>
        <v/>
      </c>
      <c r="AP18" s="4">
        <f>AP9-AP17</f>
        <v/>
      </c>
      <c r="AQ18" s="4">
        <f>AQ9-AQ17</f>
        <v/>
      </c>
      <c r="AR18" s="4">
        <f>AR9-AR17</f>
        <v/>
      </c>
      <c r="AS18" s="4">
        <f>AS9-AS17</f>
        <v/>
      </c>
      <c r="AT18" s="4">
        <f>AT9-AT17</f>
        <v/>
      </c>
      <c r="AU18" s="4">
        <f>AU9-AU17</f>
        <v/>
      </c>
      <c r="AV18" s="4">
        <f>AV9-AV17</f>
        <v/>
      </c>
      <c r="AW18" s="4">
        <f>AW9-AW17</f>
        <v/>
      </c>
      <c r="AX18" s="4">
        <f>AX9-AX17</f>
        <v/>
      </c>
      <c r="AY18" s="4">
        <f>AY9-AY17</f>
        <v/>
      </c>
      <c r="AZ18" s="4">
        <f>AZ9-AZ17</f>
        <v/>
      </c>
      <c r="BA18" s="4">
        <f>BA9-BA17</f>
        <v/>
      </c>
      <c r="BB18" s="4">
        <f>BB9-BB17</f>
        <v/>
      </c>
    </row>
    <row r="19">
      <c r="A19" s="1" t="inlineStr">
        <is>
          <t>Investitionen</t>
        </is>
      </c>
      <c r="B19" s="4">
        <f>Investitionen!B34</f>
        <v/>
      </c>
      <c r="C19" s="4">
        <f>Investitionen!C34</f>
        <v/>
      </c>
      <c r="D19" s="4">
        <f>Investitionen!D34</f>
        <v/>
      </c>
      <c r="E19" s="4">
        <f>Investitionen!E34</f>
        <v/>
      </c>
      <c r="F19" s="4">
        <f>Investitionen!F34</f>
        <v/>
      </c>
      <c r="G19" s="4">
        <f>Investitionen!G34</f>
        <v/>
      </c>
      <c r="H19" s="4">
        <f>Investitionen!H34</f>
        <v/>
      </c>
      <c r="I19" s="4">
        <f>Investitionen!I34</f>
        <v/>
      </c>
      <c r="J19" s="4">
        <f>Investitionen!J34</f>
        <v/>
      </c>
      <c r="K19" s="4">
        <f>Investitionen!K34</f>
        <v/>
      </c>
      <c r="L19" s="4">
        <f>Investitionen!L34</f>
        <v/>
      </c>
      <c r="M19" s="4">
        <f>Investitionen!M34</f>
        <v/>
      </c>
      <c r="N19" s="4">
        <f>Investitionen!N34</f>
        <v/>
      </c>
      <c r="O19" s="4">
        <f>Investitionen!O34</f>
        <v/>
      </c>
      <c r="P19" s="4">
        <f>Investitionen!P34</f>
        <v/>
      </c>
      <c r="Q19" s="4">
        <f>Investitionen!Q34</f>
        <v/>
      </c>
      <c r="R19" s="4">
        <f>Investitionen!R34</f>
        <v/>
      </c>
      <c r="S19" s="4">
        <f>Investitionen!S34</f>
        <v/>
      </c>
      <c r="T19" s="4">
        <f>Investitionen!T34</f>
        <v/>
      </c>
      <c r="U19" s="4">
        <f>Investitionen!U34</f>
        <v/>
      </c>
      <c r="V19" s="4">
        <f>Investitionen!V34</f>
        <v/>
      </c>
      <c r="W19" s="4">
        <f>Investitionen!W34</f>
        <v/>
      </c>
      <c r="X19" s="4">
        <f>Investitionen!X34</f>
        <v/>
      </c>
      <c r="Y19" s="4">
        <f>Investitionen!Y34</f>
        <v/>
      </c>
      <c r="Z19" s="4">
        <f>Investitionen!Z34</f>
        <v/>
      </c>
      <c r="AA19" s="4">
        <f>Investitionen!AA34</f>
        <v/>
      </c>
      <c r="AB19" s="4">
        <f>Investitionen!AB34</f>
        <v/>
      </c>
      <c r="AC19" s="4">
        <f>Investitionen!AC34</f>
        <v/>
      </c>
      <c r="AD19" s="4">
        <f>Investitionen!AD34</f>
        <v/>
      </c>
      <c r="AE19" s="4">
        <f>Investitionen!AE34</f>
        <v/>
      </c>
      <c r="AF19" s="4">
        <f>Investitionen!AF34</f>
        <v/>
      </c>
      <c r="AG19" s="4">
        <f>Investitionen!AG34</f>
        <v/>
      </c>
      <c r="AH19" s="4">
        <f>Investitionen!AH34</f>
        <v/>
      </c>
      <c r="AI19" s="4">
        <f>Investitionen!AI34</f>
        <v/>
      </c>
      <c r="AJ19" s="4">
        <f>Investitionen!AJ34</f>
        <v/>
      </c>
      <c r="AK19" s="4">
        <f>Investitionen!AK34</f>
        <v/>
      </c>
      <c r="AL19" s="4">
        <f>Investitionen!AL34</f>
        <v/>
      </c>
      <c r="AM19" s="4">
        <f>Investitionen!AM34</f>
        <v/>
      </c>
      <c r="AN19" s="4">
        <f>Investitionen!AN34</f>
        <v/>
      </c>
      <c r="AO19" s="4">
        <f>Investitionen!AO34</f>
        <v/>
      </c>
      <c r="AP19" s="4">
        <f>Investitionen!AP34</f>
        <v/>
      </c>
      <c r="AQ19" s="4">
        <f>Investitionen!AQ34</f>
        <v/>
      </c>
      <c r="AR19" s="4">
        <f>Investitionen!AR34</f>
        <v/>
      </c>
      <c r="AS19" s="4">
        <f>Investitionen!AS34</f>
        <v/>
      </c>
      <c r="AT19" s="4">
        <f>Investitionen!AT34</f>
        <v/>
      </c>
      <c r="AU19" s="4">
        <f>Investitionen!AU34</f>
        <v/>
      </c>
      <c r="AV19" s="4">
        <f>Investitionen!AV34</f>
        <v/>
      </c>
      <c r="AW19" s="4">
        <f>Investitionen!AW34</f>
        <v/>
      </c>
      <c r="AX19" s="4">
        <f>Investitionen!AX34</f>
        <v/>
      </c>
      <c r="AY19" s="4">
        <f>Investitionen!AY34</f>
        <v/>
      </c>
      <c r="AZ19" s="4">
        <f>Investitionen!AZ34</f>
        <v/>
      </c>
      <c r="BA19" s="4">
        <f>Investitionen!BA34</f>
        <v/>
      </c>
      <c r="BB19" s="4">
        <f>Investitionen!BB34</f>
        <v/>
      </c>
    </row>
    <row r="20">
      <c r="A20" s="1" t="inlineStr">
        <is>
          <t>ÜBERSCHUSS VOR ENTNAHMEN</t>
        </is>
      </c>
      <c r="B20" s="4">
        <f>B18-B19</f>
        <v/>
      </c>
      <c r="C20" s="4">
        <f>C18-C19</f>
        <v/>
      </c>
      <c r="D20" s="4">
        <f>D18-D19</f>
        <v/>
      </c>
      <c r="E20" s="4">
        <f>E18-E19</f>
        <v/>
      </c>
      <c r="F20" s="4">
        <f>F18-F19</f>
        <v/>
      </c>
      <c r="G20" s="4">
        <f>G18-G19</f>
        <v/>
      </c>
      <c r="H20" s="4">
        <f>H18-H19</f>
        <v/>
      </c>
      <c r="I20" s="4">
        <f>I18-I19</f>
        <v/>
      </c>
      <c r="J20" s="4">
        <f>J18-J19</f>
        <v/>
      </c>
      <c r="K20" s="4">
        <f>K18-K19</f>
        <v/>
      </c>
      <c r="L20" s="4">
        <f>L18-L19</f>
        <v/>
      </c>
      <c r="M20" s="4">
        <f>M18-M19</f>
        <v/>
      </c>
      <c r="N20" s="4">
        <f>N18-N19</f>
        <v/>
      </c>
      <c r="O20" s="4">
        <f>O18-O19</f>
        <v/>
      </c>
      <c r="P20" s="4">
        <f>P18-P19</f>
        <v/>
      </c>
      <c r="Q20" s="4">
        <f>Q18-Q19</f>
        <v/>
      </c>
      <c r="R20" s="4">
        <f>R18-R19</f>
        <v/>
      </c>
      <c r="S20" s="4">
        <f>S18-S19</f>
        <v/>
      </c>
      <c r="T20" s="4">
        <f>T18-T19</f>
        <v/>
      </c>
      <c r="U20" s="4">
        <f>U18-U19</f>
        <v/>
      </c>
      <c r="V20" s="4">
        <f>V18-V19</f>
        <v/>
      </c>
      <c r="W20" s="4">
        <f>W18-W19</f>
        <v/>
      </c>
      <c r="X20" s="4">
        <f>X18-X19</f>
        <v/>
      </c>
      <c r="Y20" s="4">
        <f>Y18-Y19</f>
        <v/>
      </c>
      <c r="Z20" s="4">
        <f>Z18-Z19</f>
        <v/>
      </c>
      <c r="AA20" s="4">
        <f>AA18-AA19</f>
        <v/>
      </c>
      <c r="AB20" s="4">
        <f>AB18-AB19</f>
        <v/>
      </c>
      <c r="AC20" s="4">
        <f>AC18-AC19</f>
        <v/>
      </c>
      <c r="AD20" s="4">
        <f>AD18-AD19</f>
        <v/>
      </c>
      <c r="AE20" s="4">
        <f>AE18-AE19</f>
        <v/>
      </c>
      <c r="AF20" s="4">
        <f>AF18-AF19</f>
        <v/>
      </c>
      <c r="AG20" s="4">
        <f>AG18-AG19</f>
        <v/>
      </c>
      <c r="AH20" s="4">
        <f>AH18-AH19</f>
        <v/>
      </c>
      <c r="AI20" s="4">
        <f>AI18-AI19</f>
        <v/>
      </c>
      <c r="AJ20" s="4">
        <f>AJ18-AJ19</f>
        <v/>
      </c>
      <c r="AK20" s="4">
        <f>AK18-AK19</f>
        <v/>
      </c>
      <c r="AL20" s="4">
        <f>AL18-AL19</f>
        <v/>
      </c>
      <c r="AM20" s="4">
        <f>AM18-AM19</f>
        <v/>
      </c>
      <c r="AN20" s="4">
        <f>AN18-AN19</f>
        <v/>
      </c>
      <c r="AO20" s="4">
        <f>AO18-AO19</f>
        <v/>
      </c>
      <c r="AP20" s="4">
        <f>AP18-AP19</f>
        <v/>
      </c>
      <c r="AQ20" s="4">
        <f>AQ18-AQ19</f>
        <v/>
      </c>
      <c r="AR20" s="4">
        <f>AR18-AR19</f>
        <v/>
      </c>
      <c r="AS20" s="4">
        <f>AS18-AS19</f>
        <v/>
      </c>
      <c r="AT20" s="4">
        <f>AT18-AT19</f>
        <v/>
      </c>
      <c r="AU20" s="4">
        <f>AU18-AU19</f>
        <v/>
      </c>
      <c r="AV20" s="4">
        <f>AV18-AV19</f>
        <v/>
      </c>
      <c r="AW20" s="4">
        <f>AW18-AW19</f>
        <v/>
      </c>
      <c r="AX20" s="4">
        <f>AX18-AX19</f>
        <v/>
      </c>
      <c r="AY20" s="4">
        <f>AY18-AY19</f>
        <v/>
      </c>
      <c r="AZ20" s="4">
        <f>AZ18-AZ19</f>
        <v/>
      </c>
      <c r="BA20" s="4">
        <f>BA18-BA19</f>
        <v/>
      </c>
      <c r="BB20" s="4">
        <f>BB18-BB19</f>
        <v/>
      </c>
    </row>
    <row r="21">
      <c r="A21" t="inlineStr">
        <is>
          <t>Kapitalentnahmen/Ausschüttungen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  <c r="G21" s="4" t="n">
        <v>0</v>
      </c>
      <c r="H21" s="4" t="n">
        <v>0</v>
      </c>
      <c r="I21" s="4" t="n">
        <v>0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</row>
    <row r="22">
      <c r="A22" s="1" t="inlineStr">
        <is>
          <t>ÜBERSCHUSS</t>
        </is>
      </c>
      <c r="B22" s="4">
        <f>B20-B21</f>
        <v/>
      </c>
      <c r="C22" s="4">
        <f>C20-C21</f>
        <v/>
      </c>
      <c r="D22" s="4">
        <f>D20-D21</f>
        <v/>
      </c>
      <c r="E22" s="4">
        <f>E20-E21</f>
        <v/>
      </c>
      <c r="F22" s="4">
        <f>F20-F21</f>
        <v/>
      </c>
      <c r="G22" s="4">
        <f>G20-G21</f>
        <v/>
      </c>
      <c r="H22" s="4">
        <f>H20-H21</f>
        <v/>
      </c>
      <c r="I22" s="4">
        <f>I20-I21</f>
        <v/>
      </c>
      <c r="J22" s="4">
        <f>J20-J21</f>
        <v/>
      </c>
      <c r="K22" s="4">
        <f>K20-K21</f>
        <v/>
      </c>
      <c r="L22" s="4">
        <f>L20-L21</f>
        <v/>
      </c>
      <c r="M22" s="4">
        <f>M20-M21</f>
        <v/>
      </c>
      <c r="N22" s="4">
        <f>N20-N21</f>
        <v/>
      </c>
      <c r="O22" s="4">
        <f>O20-O21</f>
        <v/>
      </c>
      <c r="P22" s="4">
        <f>P20-P21</f>
        <v/>
      </c>
      <c r="Q22" s="4">
        <f>Q20-Q21</f>
        <v/>
      </c>
      <c r="R22" s="4">
        <f>R20-R21</f>
        <v/>
      </c>
      <c r="S22" s="4">
        <f>S20-S21</f>
        <v/>
      </c>
      <c r="T22" s="4">
        <f>T20-T21</f>
        <v/>
      </c>
      <c r="U22" s="4">
        <f>U20-U21</f>
        <v/>
      </c>
      <c r="V22" s="4">
        <f>V20-V21</f>
        <v/>
      </c>
      <c r="W22" s="4">
        <f>W20-W21</f>
        <v/>
      </c>
      <c r="X22" s="4">
        <f>X20-X21</f>
        <v/>
      </c>
      <c r="Y22" s="4">
        <f>Y20-Y21</f>
        <v/>
      </c>
      <c r="Z22" s="4">
        <f>Z20-Z21</f>
        <v/>
      </c>
      <c r="AA22" s="4">
        <f>AA20-AA21</f>
        <v/>
      </c>
      <c r="AB22" s="4">
        <f>AB20-AB21</f>
        <v/>
      </c>
      <c r="AC22" s="4">
        <f>AC20-AC21</f>
        <v/>
      </c>
      <c r="AD22" s="4">
        <f>AD20-AD21</f>
        <v/>
      </c>
      <c r="AE22" s="4">
        <f>AE20-AE21</f>
        <v/>
      </c>
      <c r="AF22" s="4">
        <f>AF20-AF21</f>
        <v/>
      </c>
      <c r="AG22" s="4">
        <f>AG20-AG21</f>
        <v/>
      </c>
      <c r="AH22" s="4">
        <f>AH20-AH21</f>
        <v/>
      </c>
      <c r="AI22" s="4">
        <f>AI20-AI21</f>
        <v/>
      </c>
      <c r="AJ22" s="4">
        <f>AJ20-AJ21</f>
        <v/>
      </c>
      <c r="AK22" s="4">
        <f>AK20-AK21</f>
        <v/>
      </c>
      <c r="AL22" s="4">
        <f>AL20-AL21</f>
        <v/>
      </c>
      <c r="AM22" s="4">
        <f>AM20-AM21</f>
        <v/>
      </c>
      <c r="AN22" s="4">
        <f>AN20-AN21</f>
        <v/>
      </c>
      <c r="AO22" s="4">
        <f>AO20-AO21</f>
        <v/>
      </c>
      <c r="AP22" s="4">
        <f>AP20-AP21</f>
        <v/>
      </c>
      <c r="AQ22" s="4">
        <f>AQ20-AQ21</f>
        <v/>
      </c>
      <c r="AR22" s="4">
        <f>AR20-AR21</f>
        <v/>
      </c>
      <c r="AS22" s="4">
        <f>AS20-AS21</f>
        <v/>
      </c>
      <c r="AT22" s="4">
        <f>AT20-AT21</f>
        <v/>
      </c>
      <c r="AU22" s="4">
        <f>AU20-AU21</f>
        <v/>
      </c>
      <c r="AV22" s="4">
        <f>AV20-AV21</f>
        <v/>
      </c>
      <c r="AW22" s="4">
        <f>AW20-AW21</f>
        <v/>
      </c>
      <c r="AX22" s="4">
        <f>AX20-AX21</f>
        <v/>
      </c>
      <c r="AY22" s="4">
        <f>AY20-AY21</f>
        <v/>
      </c>
      <c r="AZ22" s="4">
        <f>AZ20-AZ21</f>
        <v/>
      </c>
      <c r="BA22" s="4">
        <f>BA20-BA21</f>
        <v/>
      </c>
      <c r="BB22" s="4">
        <f>BB20-BB21</f>
        <v/>
      </c>
    </row>
    <row r="23">
      <c r="A23" s="1" t="inlineStr">
        <is>
          <t>Kontostand zu Beginn des Monats</t>
        </is>
      </c>
      <c r="B23" s="4" t="n">
        <v>0</v>
      </c>
      <c r="C23" s="4">
        <f>B24</f>
        <v/>
      </c>
      <c r="D23" s="4">
        <f>C24</f>
        <v/>
      </c>
      <c r="E23" s="4">
        <f>D24</f>
        <v/>
      </c>
      <c r="F23" s="4">
        <f>E24</f>
        <v/>
      </c>
      <c r="G23" s="4">
        <f>F24</f>
        <v/>
      </c>
      <c r="H23" s="4">
        <f>G24</f>
        <v/>
      </c>
      <c r="I23" s="4">
        <f>H24</f>
        <v/>
      </c>
      <c r="J23" s="4">
        <f>I24</f>
        <v/>
      </c>
      <c r="K23" s="4">
        <f>J24</f>
        <v/>
      </c>
      <c r="L23" s="4">
        <f>K24</f>
        <v/>
      </c>
      <c r="M23" s="4">
        <f>L24</f>
        <v/>
      </c>
      <c r="N23" s="4">
        <f>M24</f>
        <v/>
      </c>
      <c r="O23" s="4">
        <f>N24</f>
        <v/>
      </c>
      <c r="P23" s="4">
        <f>O24</f>
        <v/>
      </c>
      <c r="Q23" s="4">
        <f>P24</f>
        <v/>
      </c>
      <c r="R23" s="4">
        <f>Q24</f>
        <v/>
      </c>
      <c r="S23" s="4">
        <f>R24</f>
        <v/>
      </c>
      <c r="T23" s="4">
        <f>S24</f>
        <v/>
      </c>
      <c r="U23" s="4">
        <f>T24</f>
        <v/>
      </c>
      <c r="V23" s="4">
        <f>U24</f>
        <v/>
      </c>
      <c r="W23" s="4">
        <f>V24</f>
        <v/>
      </c>
      <c r="X23" s="4">
        <f>W24</f>
        <v/>
      </c>
      <c r="Y23" s="4">
        <f>X24</f>
        <v/>
      </c>
      <c r="Z23" s="4">
        <f>Y24</f>
        <v/>
      </c>
      <c r="AA23" s="4">
        <f>Z24</f>
        <v/>
      </c>
      <c r="AB23" s="4">
        <f>AA24</f>
        <v/>
      </c>
      <c r="AC23" s="4">
        <f>AB24</f>
        <v/>
      </c>
      <c r="AD23" s="4">
        <f>AC24</f>
        <v/>
      </c>
      <c r="AE23" s="4">
        <f>AD24</f>
        <v/>
      </c>
      <c r="AF23" s="4">
        <f>AE24</f>
        <v/>
      </c>
      <c r="AG23" s="4">
        <f>AF24</f>
        <v/>
      </c>
      <c r="AH23" s="4">
        <f>AG24</f>
        <v/>
      </c>
      <c r="AI23" s="4">
        <f>AH24</f>
        <v/>
      </c>
      <c r="AJ23" s="4">
        <f>AI24</f>
        <v/>
      </c>
      <c r="AK23" s="4">
        <f>AJ24</f>
        <v/>
      </c>
      <c r="AL23" s="4">
        <f>AK24</f>
        <v/>
      </c>
      <c r="AM23" s="4">
        <f>AL24</f>
        <v/>
      </c>
      <c r="AN23" s="4">
        <f>AM24</f>
        <v/>
      </c>
      <c r="AO23" s="4">
        <f>AN24</f>
        <v/>
      </c>
      <c r="AP23" s="4">
        <f>AO24</f>
        <v/>
      </c>
      <c r="AQ23" s="4">
        <f>AP24</f>
        <v/>
      </c>
      <c r="AR23" s="4">
        <f>AQ24</f>
        <v/>
      </c>
      <c r="AS23" s="4">
        <f>AR24</f>
        <v/>
      </c>
      <c r="AT23" s="4">
        <f>AS24</f>
        <v/>
      </c>
      <c r="AU23" s="4">
        <f>AT24</f>
        <v/>
      </c>
      <c r="AV23" s="4">
        <f>AU24</f>
        <v/>
      </c>
      <c r="AW23" s="4">
        <f>AV24</f>
        <v/>
      </c>
      <c r="AX23" s="4">
        <f>AW24</f>
        <v/>
      </c>
      <c r="AY23" s="4">
        <f>AX24</f>
        <v/>
      </c>
      <c r="AZ23" s="4">
        <f>AY24</f>
        <v/>
      </c>
      <c r="BA23" s="4">
        <f>AZ24</f>
        <v/>
      </c>
      <c r="BB23" s="4">
        <f>BA24</f>
        <v/>
      </c>
    </row>
    <row r="24">
      <c r="A24" s="1" t="inlineStr">
        <is>
          <t>LIQUIDITÄT</t>
        </is>
      </c>
      <c r="B24" s="4">
        <f>B23+B22</f>
        <v/>
      </c>
      <c r="C24" s="4">
        <f>C23+C22</f>
        <v/>
      </c>
      <c r="D24" s="4">
        <f>D23+D22</f>
        <v/>
      </c>
      <c r="E24" s="4">
        <f>E23+E22</f>
        <v/>
      </c>
      <c r="F24" s="4">
        <f>F23+F22</f>
        <v/>
      </c>
      <c r="G24" s="4">
        <f>G23+G22</f>
        <v/>
      </c>
      <c r="H24" s="4">
        <f>H23+H22</f>
        <v/>
      </c>
      <c r="I24" s="4">
        <f>I23+I22</f>
        <v/>
      </c>
      <c r="J24" s="4">
        <f>J23+J22</f>
        <v/>
      </c>
      <c r="K24" s="4">
        <f>K23+K22</f>
        <v/>
      </c>
      <c r="L24" s="4">
        <f>L23+L22</f>
        <v/>
      </c>
      <c r="M24" s="4">
        <f>M23+M22</f>
        <v/>
      </c>
      <c r="N24" s="4">
        <f>N23+N22</f>
        <v/>
      </c>
      <c r="O24" s="4">
        <f>O23+O22</f>
        <v/>
      </c>
      <c r="P24" s="4">
        <f>P23+P22</f>
        <v/>
      </c>
      <c r="Q24" s="4">
        <f>Q23+Q22</f>
        <v/>
      </c>
      <c r="R24" s="4">
        <f>R23+R22</f>
        <v/>
      </c>
      <c r="S24" s="4">
        <f>S23+S22</f>
        <v/>
      </c>
      <c r="T24" s="4">
        <f>T23+T22</f>
        <v/>
      </c>
      <c r="U24" s="4">
        <f>U23+U22</f>
        <v/>
      </c>
      <c r="V24" s="4">
        <f>V23+V22</f>
        <v/>
      </c>
      <c r="W24" s="4">
        <f>W23+W22</f>
        <v/>
      </c>
      <c r="X24" s="4">
        <f>X23+X22</f>
        <v/>
      </c>
      <c r="Y24" s="4">
        <f>Y23+Y22</f>
        <v/>
      </c>
      <c r="Z24" s="4">
        <f>Z23+Z22</f>
        <v/>
      </c>
      <c r="AA24" s="4">
        <f>AA23+AA22</f>
        <v/>
      </c>
      <c r="AB24" s="4">
        <f>AB23+AB22</f>
        <v/>
      </c>
      <c r="AC24" s="4">
        <f>AC23+AC22</f>
        <v/>
      </c>
      <c r="AD24" s="4">
        <f>AD23+AD22</f>
        <v/>
      </c>
      <c r="AE24" s="4">
        <f>AE23+AE22</f>
        <v/>
      </c>
      <c r="AF24" s="4">
        <f>AF23+AF22</f>
        <v/>
      </c>
      <c r="AG24" s="4">
        <f>AG23+AG22</f>
        <v/>
      </c>
      <c r="AH24" s="4">
        <f>AH23+AH22</f>
        <v/>
      </c>
      <c r="AI24" s="4">
        <f>AI23+AI22</f>
        <v/>
      </c>
      <c r="AJ24" s="4">
        <f>AJ23+AJ22</f>
        <v/>
      </c>
      <c r="AK24" s="4">
        <f>AK23+AK22</f>
        <v/>
      </c>
      <c r="AL24" s="4">
        <f>AL23+AL22</f>
        <v/>
      </c>
      <c r="AM24" s="4">
        <f>AM23+AM22</f>
        <v/>
      </c>
      <c r="AN24" s="4">
        <f>AN23+AN22</f>
        <v/>
      </c>
      <c r="AO24" s="4">
        <f>AO23+AO22</f>
        <v/>
      </c>
      <c r="AP24" s="4">
        <f>AP23+AP22</f>
        <v/>
      </c>
      <c r="AQ24" s="4">
        <f>AQ23+AQ22</f>
        <v/>
      </c>
      <c r="AR24" s="4">
        <f>AR23+AR22</f>
        <v/>
      </c>
      <c r="AS24" s="4">
        <f>AS23+AS22</f>
        <v/>
      </c>
      <c r="AT24" s="4">
        <f>AT23+AT22</f>
        <v/>
      </c>
      <c r="AU24" s="4">
        <f>AU23+AU22</f>
        <v/>
      </c>
      <c r="AV24" s="4">
        <f>AV23+AV22</f>
        <v/>
      </c>
      <c r="AW24" s="4">
        <f>AW23+AW22</f>
        <v/>
      </c>
      <c r="AX24" s="4">
        <f>AX23+AX22</f>
        <v/>
      </c>
      <c r="AY24" s="4">
        <f>AY23+AY22</f>
        <v/>
      </c>
      <c r="AZ24" s="4">
        <f>AZ23+AZ22</f>
        <v/>
      </c>
      <c r="BA24" s="4">
        <f>BA23+BA22</f>
        <v/>
      </c>
      <c r="BB24" s="4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 s="4">
        <f>SUM('Umsatzerlöse'!B10:F10)</f>
        <v/>
      </c>
      <c r="C2" s="4">
        <f>SUM('Umsatzerlöse'!G10:R10)</f>
        <v/>
      </c>
      <c r="D2" s="4">
        <f>SUM('Umsatzerlöse'!S10:AD10)</f>
        <v/>
      </c>
      <c r="E2" s="4">
        <f>SUM('Umsatzerlöse'!AE10:AP10)</f>
        <v/>
      </c>
      <c r="F2" s="4">
        <f>SUM('Umsatzerlöse'!AQ10:BB10)</f>
        <v/>
      </c>
    </row>
    <row r="3">
      <c r="A3" t="inlineStr">
        <is>
          <t>Bestandsveränderungen</t>
        </is>
      </c>
      <c r="B3" s="4" t="n">
        <v>0</v>
      </c>
      <c r="C3" s="4" t="n">
        <v>0</v>
      </c>
      <c r="D3" s="4" t="n">
        <v>0</v>
      </c>
      <c r="E3" s="4" t="n">
        <v>0</v>
      </c>
      <c r="F3" s="4" t="n">
        <v>0</v>
      </c>
    </row>
    <row r="4">
      <c r="A4" s="1" t="inlineStr">
        <is>
          <t>Gesamtleistung</t>
        </is>
      </c>
      <c r="B4" s="4">
        <f>SUM('Umsatzerlöse'!B10:F10)</f>
        <v/>
      </c>
      <c r="C4" s="4">
        <f>SUM('Umsatzerlöse'!G10:R10)</f>
        <v/>
      </c>
      <c r="D4" s="4">
        <f>SUM('Umsatzerlöse'!S10:AD10)</f>
        <v/>
      </c>
      <c r="E4" s="4">
        <f>SUM('Umsatzerlöse'!AE10:AP10)</f>
        <v/>
      </c>
      <c r="F4" s="4">
        <f>SUM('Umsatzerlöse'!AQ10:BB10)</f>
        <v/>
      </c>
    </row>
    <row r="5">
      <c r="A5" s="1" t="inlineStr">
        <is>
          <t>Sonst. betriebl. Erträge</t>
        </is>
      </c>
      <c r="B5" s="4" t="n"/>
      <c r="C5" s="4" t="n"/>
      <c r="D5" s="4" t="n"/>
      <c r="E5" s="4" t="n"/>
      <c r="F5" s="4" t="n"/>
    </row>
    <row r="6">
      <c r="A6" s="1" t="inlineStr">
        <is>
          <t>Summe sonst. Erträge</t>
        </is>
      </c>
      <c r="B6" s="4">
        <f>B5</f>
        <v/>
      </c>
      <c r="C6" s="4">
        <f>C5</f>
        <v/>
      </c>
      <c r="D6" s="4">
        <f>D5</f>
        <v/>
      </c>
      <c r="E6" s="4">
        <f>E5</f>
        <v/>
      </c>
      <c r="F6" s="4">
        <f>F5</f>
        <v/>
      </c>
    </row>
    <row r="7">
      <c r="A7" s="1" t="inlineStr">
        <is>
          <t>Materialaufwand Waren</t>
        </is>
      </c>
      <c r="B7" s="4" t="n">
        <v>0</v>
      </c>
      <c r="C7" s="4" t="n">
        <v>0</v>
      </c>
      <c r="D7" s="4" t="n">
        <v>0</v>
      </c>
      <c r="E7" s="4" t="n">
        <v>0</v>
      </c>
      <c r="F7" s="4" t="n">
        <v>0</v>
      </c>
    </row>
    <row r="8">
      <c r="A8" s="1" t="inlineStr">
        <is>
          <t>Materialaufwand Leistungen</t>
        </is>
      </c>
      <c r="B8" s="4" t="n">
        <v>0</v>
      </c>
      <c r="C8" s="4" t="n">
        <v>0</v>
      </c>
      <c r="D8" s="4" t="n">
        <v>0</v>
      </c>
      <c r="E8" s="4" t="n">
        <v>0</v>
      </c>
      <c r="F8" s="4" t="n">
        <v>0</v>
      </c>
    </row>
    <row r="9">
      <c r="A9" s="1" t="inlineStr">
        <is>
          <t>Summe Materialaufwand</t>
        </is>
      </c>
      <c r="B9" s="4">
        <f>SUM(Materialaufwand!Bundefined:Fundefined)</f>
        <v/>
      </c>
      <c r="C9" s="4">
        <f>SUM(Materialaufwand!Gundefined:Rundefined)</f>
        <v/>
      </c>
      <c r="D9" s="4">
        <f>SUM(Materialaufwand!Sundefined:ADundefined)</f>
        <v/>
      </c>
      <c r="E9" s="4">
        <f>SUM(Materialaufwand!AEundefined:APundefined)</f>
        <v/>
      </c>
      <c r="F9" s="4">
        <f>SUM(Materialaufwand!AQundefined:BBundefined)</f>
        <v/>
      </c>
    </row>
    <row r="10">
      <c r="A10" s="1" t="inlineStr">
        <is>
          <t>Rohergebnis</t>
        </is>
      </c>
      <c r="B10" s="4">
        <f>B2-B9</f>
        <v/>
      </c>
      <c r="C10" s="4">
        <f>C2-C9</f>
        <v/>
      </c>
      <c r="D10" s="4">
        <f>D2-D9</f>
        <v/>
      </c>
      <c r="E10" s="4">
        <f>E2-E9</f>
        <v/>
      </c>
      <c r="F10" s="4">
        <f>F2-F9</f>
        <v/>
      </c>
    </row>
    <row r="11">
      <c r="A11" s="1" t="inlineStr">
        <is>
          <t>Löhne und Gehälter</t>
        </is>
      </c>
      <c r="B11" s="4">
        <f>SUM(Personalkosten!B30:F30)</f>
        <v/>
      </c>
      <c r="C11" s="4">
        <f>SUM(Personalkosten!G30:R30)</f>
        <v/>
      </c>
      <c r="D11" s="4">
        <f>SUM(Personalkosten!S30:AD30)</f>
        <v/>
      </c>
      <c r="E11" s="4">
        <f>SUM(Personalkosten!AE30:AP30)</f>
        <v/>
      </c>
      <c r="F11" s="4">
        <f>SUM(Personalkosten!AQ30:BB30)</f>
        <v/>
      </c>
    </row>
    <row r="12">
      <c r="A12" s="1" t="inlineStr">
        <is>
          <t>Soziale Abgaben</t>
        </is>
      </c>
      <c r="B12" s="4">
        <f>SUM(Personalkosten!B43:F43)</f>
        <v/>
      </c>
      <c r="C12" s="4">
        <f>SUM(Personalkosten!G43:R43)</f>
        <v/>
      </c>
      <c r="D12" s="4">
        <f>SUM(Personalkosten!S43:AD43)</f>
        <v/>
      </c>
      <c r="E12" s="4">
        <f>SUM(Personalkosten!AE43:AP43)</f>
        <v/>
      </c>
      <c r="F12" s="4">
        <f>SUM(Personalkosten!AQ43:BB43)</f>
        <v/>
      </c>
    </row>
    <row r="13">
      <c r="A13" s="1" t="inlineStr">
        <is>
          <t>Summe Personalaufwand</t>
        </is>
      </c>
      <c r="B13" s="4">
        <f>B11+B12</f>
        <v/>
      </c>
      <c r="C13" s="4">
        <f>C11+C12</f>
        <v/>
      </c>
      <c r="D13" s="4">
        <f>D11+D12</f>
        <v/>
      </c>
      <c r="E13" s="4">
        <f>E11+E12</f>
        <v/>
      </c>
      <c r="F13" s="4">
        <f>F11+F12</f>
        <v/>
      </c>
    </row>
    <row r="14">
      <c r="A14" s="1" t="inlineStr">
        <is>
          <t>Abschreibungen</t>
        </is>
      </c>
      <c r="B14" s="4">
        <f>SUM(Investitionen!B49:F49)</f>
        <v/>
      </c>
      <c r="C14" s="4">
        <f>SUM(Investitionen!G49:R49)</f>
        <v/>
      </c>
      <c r="D14" s="4">
        <f>SUM(Investitionen!S49:AD49)</f>
        <v/>
      </c>
      <c r="E14" s="4">
        <f>SUM(Investitionen!AE49:AP49)</f>
        <v/>
      </c>
      <c r="F14" s="4">
        <f>SUM(Investitionen!AQ49:BB49)</f>
        <v/>
      </c>
    </row>
    <row r="15">
      <c r="A15" s="1" t="inlineStr">
        <is>
          <t>Sonst. betriebl. Aufwendungen</t>
        </is>
      </c>
      <c r="B15" s="4">
        <f>SUM('Betriebliche Aufwendungen'!B44:F44)</f>
        <v/>
      </c>
      <c r="C15" s="4">
        <f>SUM('Betriebliche Aufwendungen'!G44:R44)</f>
        <v/>
      </c>
      <c r="D15" s="4">
        <f>SUM('Betriebliche Aufwendungen'!S44:AD44)</f>
        <v/>
      </c>
      <c r="E15" s="4">
        <f>SUM('Betriebliche Aufwendungen'!AE44:AP44)</f>
        <v/>
      </c>
      <c r="F15" s="4">
        <f>SUM('Betriebliche Aufwendungen'!AQ44:BB44)</f>
        <v/>
      </c>
    </row>
    <row r="16">
      <c r="A16" s="1" t="inlineStr">
        <is>
          <t>EBIT</t>
        </is>
      </c>
      <c r="B16" s="4">
        <f>B2-B9-B13-B14-B15</f>
        <v/>
      </c>
      <c r="C16" s="4">
        <f>C2-C9-C13-C14-C15</f>
        <v/>
      </c>
      <c r="D16" s="4">
        <f>D2-D9-D13-D14-D15</f>
        <v/>
      </c>
      <c r="E16" s="4">
        <f>E2-E9-E13-E14-E15</f>
        <v/>
      </c>
      <c r="F16" s="4">
        <f>F2-F9-F13-F14-F15</f>
        <v/>
      </c>
    </row>
    <row r="17">
      <c r="A17" t="inlineStr">
        <is>
          <t>Zinserträge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8">
      <c r="A18" t="inlineStr">
        <is>
          <t>Zinsaufwendungen</t>
        </is>
      </c>
      <c r="B18" s="4" t="n">
        <v>0</v>
      </c>
      <c r="C18" s="4" t="n">
        <v>0</v>
      </c>
      <c r="D18" s="4" t="n">
        <v>0</v>
      </c>
      <c r="E18" s="4" t="n">
        <v>0</v>
      </c>
      <c r="F18" s="4" t="n">
        <v>0</v>
      </c>
    </row>
    <row r="19">
      <c r="A19" s="1" t="inlineStr">
        <is>
          <t>Steuern gesamt</t>
        </is>
      </c>
      <c r="B19" s="4">
        <f>B21+B20</f>
        <v/>
      </c>
      <c r="C19" s="4">
        <f>C21+C20</f>
        <v/>
      </c>
      <c r="D19" s="4">
        <f>D21+D20</f>
        <v/>
      </c>
      <c r="E19" s="4">
        <f>E21+E20</f>
        <v/>
      </c>
      <c r="F19" s="4">
        <f>F21+F20</f>
        <v/>
      </c>
    </row>
    <row r="20">
      <c r="A20" s="1" t="inlineStr">
        <is>
          <t>Körperschaftssteuer</t>
        </is>
      </c>
      <c r="B20" s="4" t="n">
        <v>0</v>
      </c>
      <c r="C20" s="4" t="n">
        <v>0</v>
      </c>
      <c r="D20" s="4" t="n">
        <v>0</v>
      </c>
      <c r="E20" s="4" t="n">
        <v>0</v>
      </c>
      <c r="F20" s="4" t="n">
        <v>0</v>
      </c>
    </row>
    <row r="21">
      <c r="A21" s="1" t="inlineStr">
        <is>
          <t>Gewerbesteuer</t>
        </is>
      </c>
      <c r="B21" s="4" t="n">
        <v>0</v>
      </c>
      <c r="C21" s="4" t="n">
        <v>0</v>
      </c>
      <c r="D21" s="4" t="n">
        <v>0</v>
      </c>
      <c r="E21" s="4" t="n">
        <v>0</v>
      </c>
      <c r="F21" s="4" t="n">
        <v>0</v>
      </c>
    </row>
    <row r="22">
      <c r="A22" s="1" t="inlineStr">
        <is>
          <t>Ergebnis nach Steuern</t>
        </is>
      </c>
      <c r="B22" s="4">
        <f>B16+B17-B18-B19</f>
        <v/>
      </c>
      <c r="C22" s="4">
        <f>C16+C17-C18-C19</f>
        <v/>
      </c>
      <c r="D22" s="4">
        <f>D16+D17-D18-D19</f>
        <v/>
      </c>
      <c r="E22" s="4">
        <f>E16+E17-E18-E19</f>
        <v/>
      </c>
      <c r="F22" s="4">
        <f>F16+F17-F18-F19</f>
        <v/>
      </c>
    </row>
    <row r="23">
      <c r="A23" t="inlineStr">
        <is>
          <t>Sonstige Steuern</t>
        </is>
      </c>
      <c r="B23" s="4" t="n">
        <v>0</v>
      </c>
      <c r="C23" s="4" t="n">
        <v>0</v>
      </c>
      <c r="D23" s="4" t="n">
        <v>0</v>
      </c>
      <c r="E23" s="4" t="n">
        <v>0</v>
      </c>
      <c r="F23" s="4" t="n">
        <v>0</v>
      </c>
    </row>
    <row r="24">
      <c r="A24" s="1" t="inlineStr">
        <is>
          <t>Jahresüberschuss</t>
        </is>
      </c>
      <c r="B24" s="4">
        <f>B16+B17-B18-B19</f>
        <v/>
      </c>
      <c r="C24" s="4">
        <f>C16+C17-C18-C19</f>
        <v/>
      </c>
      <c r="D24" s="4">
        <f>D16+D17-D18-D19</f>
        <v/>
      </c>
      <c r="E24" s="4">
        <f>E16+E17-E18-E19</f>
        <v/>
      </c>
      <c r="F24" s="4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2026-05-20T12:13:32Z</dcterms:modified>
  <cp:lastModifiedBy>Unknown</cp:lastModifiedBy>
</cp:coreProperties>
</file>