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35840" windowHeight="20260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Kunden" sheetId="3" state="visible" r:id="rId3"/>
    <sheet xmlns:r="http://schemas.openxmlformats.org/officeDocument/2006/relationships" name="Umsatzerlöse" sheetId="4" state="visible" r:id="rId4"/>
    <sheet xmlns:r="http://schemas.openxmlformats.org/officeDocument/2006/relationships" name="Personalkosten" sheetId="5" state="visible" r:id="rId5"/>
    <sheet xmlns:r="http://schemas.openxmlformats.org/officeDocument/2006/relationships" name="Investitionen" sheetId="6" state="visible" r:id="rId6"/>
    <sheet xmlns:r="http://schemas.openxmlformats.org/officeDocument/2006/relationships" name="Materialaufwand" sheetId="7" state="visible" r:id="rId7"/>
    <sheet xmlns:r="http://schemas.openxmlformats.org/officeDocument/2006/relationships" name="Betriebliche Aufwendungen" sheetId="8" state="visible" r:id="rId8"/>
    <sheet xmlns:r="http://schemas.openxmlformats.org/officeDocument/2006/relationships" name="Liquidität" sheetId="9" state="visible" r:id="rId9"/>
    <sheet xmlns:r="http://schemas.openxmlformats.org/officeDocument/2006/relationships" name="GuV" sheetId="10" state="visible" r:id="rId10"/>
    <sheet xmlns:r="http://schemas.openxmlformats.org/officeDocument/2006/relationships" name="Treiber" sheetId="11" state="visible" r:id="rId11"/>
    <sheet xmlns:r="http://schemas.openxmlformats.org/officeDocument/2006/relationships" name="Unit Economics" sheetId="12" state="visible" r:id="rId12"/>
    <sheet xmlns:r="http://schemas.openxmlformats.org/officeDocument/2006/relationships" name="Wandeldarlehen" sheetId="13" state="visible" r:id="rId13"/>
    <sheet xmlns:r="http://schemas.openxmlformats.org/officeDocument/2006/relationships" name="Cohort-Analyse" sheetId="14" state="visible" r:id="rId14"/>
    <sheet xmlns:r="http://schemas.openxmlformats.org/officeDocument/2006/relationships" name="Sensitivity" sheetId="15" state="visible" r:id="rId15"/>
    <sheet xmlns:r="http://schemas.openxmlformats.org/officeDocument/2006/relationships" name="Hiring-Plan" sheetId="16" state="visible" r:id="rId16"/>
    <sheet xmlns:r="http://schemas.openxmlformats.org/officeDocument/2006/relationships" name="Formelübersicht" sheetId="17" state="visible" r:id="rId17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#,##0;\-#,##0;&quot;&quot;"/>
    <numFmt numFmtId="165" formatCode="_-* #,##0\ &quot;€&quot;_-;\-* #,##0\ &quot;€&quot;_-;_-* &quot;-&quot;??\ &quot;€&quot;_-;_-@_-"/>
    <numFmt numFmtId="166" formatCode="#,##0 &quot;€&quot;;-#,##0 &quot;€&quot;"/>
    <numFmt numFmtId="167" formatCode="0.0%"/>
    <numFmt numFmtId="168" formatCode="#,##0 &quot;€&quot;"/>
    <numFmt numFmtId="169" formatCode="0.00 &quot;x&quot;"/>
    <numFmt numFmtId="170" formatCode="0.0 &quot;Mon&quot;"/>
    <numFmt numFmtId="171" formatCode="0.0"/>
    <numFmt numFmtId="172" formatCode="0.0 &quot;x&quot;"/>
  </numFmts>
  <fonts count="21">
    <font>
      <name val="Calibri"/>
      <family val="2"/>
      <color theme="1"/>
      <sz val="11"/>
      <scheme val="minor"/>
    </font>
    <font>
      <name val="Calibri"/>
      <family val="2"/>
      <b val="1"/>
      <sz val="11"/>
    </font>
    <font>
      <name val="Calibri"/>
      <family val="2"/>
      <b val="1"/>
      <sz val="16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4"/>
    </font>
    <font>
      <name val="Calibri"/>
      <family val="2"/>
      <b val="1"/>
      <sz val="12"/>
    </font>
    <font>
      <name val="Calibri"/>
      <family val="2"/>
      <b val="1"/>
      <sz val="11"/>
    </font>
    <font>
      <name val="Calibri"/>
      <family val="2"/>
      <sz val="11"/>
    </font>
    <font>
      <b val="1"/>
      <color rgb="001F3864"/>
      <sz val="22"/>
    </font>
    <font>
      <b val="1"/>
      <color rgb="001F3864"/>
      <sz val="13"/>
    </font>
    <font>
      <b val="1"/>
      <i val="1"/>
      <color rgb="00808080"/>
      <sz val="10"/>
    </font>
    <font>
      <b val="1"/>
    </font>
    <font>
      <b val="1"/>
      <color rgb="001F3864"/>
      <sz val="12"/>
    </font>
    <font>
      <b val="1"/>
      <sz val="14"/>
    </font>
    <font>
      <i val="1"/>
    </font>
    <font>
      <b val="1"/>
      <color rgb="00FFFFFF"/>
    </font>
    <font>
      <b val="1"/>
      <color rgb="00FFFFFF"/>
      <sz val="8"/>
    </font>
    <font>
      <color rgb="00FFFFFF"/>
      <sz val="10"/>
    </font>
    <font>
      <color rgb="00FFFFFF"/>
    </font>
    <font>
      <b val="1"/>
      <sz val="12"/>
    </font>
  </fonts>
  <fills count="13">
    <fill>
      <patternFill/>
    </fill>
    <fill>
      <patternFill patternType="gray125"/>
    </fill>
    <fill>
      <patternFill patternType="solid">
        <fgColor rgb="FFDDEBF7"/>
      </patternFill>
    </fill>
    <fill>
      <patternFill patternType="solid">
        <fgColor rgb="00DDEBF7"/>
      </patternFill>
    </fill>
    <fill>
      <patternFill patternType="solid">
        <fgColor rgb="004472C4"/>
      </patternFill>
    </fill>
    <fill>
      <patternFill patternType="solid">
        <fgColor rgb="00C00000"/>
      </patternFill>
    </fill>
    <fill>
      <patternFill patternType="solid">
        <fgColor rgb="00BF8F00"/>
      </patternFill>
    </fill>
    <fill>
      <patternFill patternType="solid">
        <fgColor rgb="00ED7D31"/>
      </patternFill>
    </fill>
    <fill>
      <patternFill patternType="solid">
        <fgColor rgb="0070AD47"/>
      </patternFill>
    </fill>
    <fill>
      <patternFill patternType="solid">
        <fgColor rgb="005B9BD5"/>
      </patternFill>
    </fill>
    <fill>
      <patternFill patternType="solid">
        <fgColor rgb="007030A0"/>
      </patternFill>
    </fill>
    <fill>
      <patternFill patternType="solid">
        <fgColor rgb="0080808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3" fillId="0" borderId="0"/>
    <xf numFmtId="44" fontId="3" fillId="0" borderId="0"/>
  </cellStyleXfs>
  <cellXfs count="81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0" fontId="4" fillId="0" borderId="0" applyAlignment="1" pivotButton="0" quotePrefix="0" xfId="0">
      <alignment horizontal="center"/>
    </xf>
    <xf numFmtId="164" fontId="4" fillId="0" borderId="0" pivotButton="0" quotePrefix="0" xfId="0"/>
    <xf numFmtId="0" fontId="1" fillId="0" borderId="1" pivotButton="0" quotePrefix="0" xfId="0"/>
    <xf numFmtId="0" fontId="1" fillId="0" borderId="1" applyAlignment="1" pivotButton="0" quotePrefix="0" xfId="0">
      <alignment horizontal="center"/>
    </xf>
    <xf numFmtId="0" fontId="0" fillId="0" borderId="1" pivotButton="0" quotePrefix="0" xfId="0"/>
    <xf numFmtId="165" fontId="0" fillId="0" borderId="1" pivotButton="0" quotePrefix="0" xfId="1"/>
    <xf numFmtId="165" fontId="4" fillId="0" borderId="1" pivotButton="0" quotePrefix="0" xfId="1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0" fillId="0" borderId="0" applyAlignment="1" pivotButton="0" quotePrefix="0" xfId="0">
      <alignment horizontal="right"/>
    </xf>
    <xf numFmtId="10" fontId="0" fillId="0" borderId="0" applyAlignment="1" pivotButton="0" quotePrefix="0" xfId="0">
      <alignment horizontal="right"/>
    </xf>
    <xf numFmtId="0" fontId="7" fillId="0" borderId="0" pivotButton="0" quotePrefix="0" xfId="0"/>
    <xf numFmtId="0" fontId="7" fillId="2" borderId="0" pivotButton="0" quotePrefix="0" xfId="0"/>
    <xf numFmtId="10" fontId="0" fillId="0" borderId="0" pivotButton="0" quotePrefix="0" xfId="0"/>
    <xf numFmtId="0" fontId="8" fillId="0" borderId="0" pivotButton="0" quotePrefix="0" xfId="0"/>
    <xf numFmtId="166" fontId="0" fillId="0" borderId="1" pivotButton="0" quotePrefix="0" xfId="1"/>
    <xf numFmtId="166" fontId="0" fillId="0" borderId="0" pivotButton="0" quotePrefix="0" xfId="0"/>
    <xf numFmtId="166" fontId="4" fillId="0" borderId="1" pivotButton="0" quotePrefix="0" xfId="1"/>
    <xf numFmtId="3" fontId="0" fillId="0" borderId="0" pivotButton="0" quotePrefix="0" xfId="0"/>
    <xf numFmtId="167" fontId="0" fillId="0" borderId="0" pivotButton="0" quotePrefix="0" xfId="0"/>
    <xf numFmtId="166" fontId="4" fillId="0" borderId="0" pivotButton="0" quotePrefix="0" xfId="0"/>
    <xf numFmtId="3" fontId="0" fillId="0" borderId="0" applyAlignment="1" pivotButton="0" quotePrefix="0" xfId="0">
      <alignment horizontal="right"/>
    </xf>
    <xf numFmtId="166" fontId="0" fillId="0" borderId="0" applyAlignment="1" pivotButton="0" quotePrefix="0" xfId="0">
      <alignment horizontal="right"/>
    </xf>
    <xf numFmtId="167" fontId="0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/>
    </xf>
    <xf numFmtId="0" fontId="11" fillId="0" borderId="0" pivotButton="0" quotePrefix="0" xfId="0"/>
    <xf numFmtId="168" fontId="3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169" fontId="3" fillId="0" borderId="0" pivotButton="0" quotePrefix="0" xfId="0"/>
    <xf numFmtId="170" fontId="3" fillId="0" borderId="0" pivotButton="0" quotePrefix="0" xfId="0"/>
    <xf numFmtId="9" fontId="3" fillId="0" borderId="0" pivotButton="0" quotePrefix="0" xfId="0"/>
    <xf numFmtId="167" fontId="3" fillId="0" borderId="0" pivotButton="0" quotePrefix="0" xfId="0"/>
    <xf numFmtId="0" fontId="14" fillId="0" borderId="0" pivotButton="0" quotePrefix="0" xfId="0"/>
    <xf numFmtId="0" fontId="12" fillId="3" borderId="0" pivotButton="0" quotePrefix="0" xfId="0"/>
    <xf numFmtId="0" fontId="12" fillId="3" borderId="0" applyAlignment="1" pivotButton="0" quotePrefix="0" xfId="0">
      <alignment horizontal="center"/>
    </xf>
    <xf numFmtId="3" fontId="3" fillId="0" borderId="0" pivotButton="0" quotePrefix="0" xfId="0"/>
    <xf numFmtId="0" fontId="15" fillId="0" borderId="0" pivotButton="0" quotePrefix="0" xfId="0"/>
    <xf numFmtId="10" fontId="3" fillId="0" borderId="0" pivotButton="0" quotePrefix="0" xfId="0"/>
    <xf numFmtId="171" fontId="3" fillId="0" borderId="0" pivotButton="0" quotePrefix="0" xfId="0"/>
    <xf numFmtId="0" fontId="16" fillId="4" borderId="0" pivotButton="0" quotePrefix="0" xfId="0"/>
    <xf numFmtId="0" fontId="12" fillId="0" borderId="0" applyAlignment="1" pivotButton="0" quotePrefix="0" xfId="0">
      <alignment horizontal="center"/>
    </xf>
    <xf numFmtId="172" fontId="3" fillId="0" borderId="0" pivotButton="0" quotePrefix="0" xfId="0"/>
    <xf numFmtId="0" fontId="17" fillId="4" borderId="0" applyAlignment="1" pivotButton="0" quotePrefix="0" xfId="0">
      <alignment horizontal="center"/>
    </xf>
    <xf numFmtId="0" fontId="18" fillId="4" borderId="0" applyAlignment="1" pivotButton="0" quotePrefix="0" xfId="0">
      <alignment horizontal="center"/>
    </xf>
    <xf numFmtId="0" fontId="17" fillId="5" borderId="0" applyAlignment="1" pivotButton="0" quotePrefix="0" xfId="0">
      <alignment horizontal="center"/>
    </xf>
    <xf numFmtId="0" fontId="18" fillId="5" borderId="0" applyAlignment="1" pivotButton="0" quotePrefix="0" xfId="0">
      <alignment horizontal="center"/>
    </xf>
    <xf numFmtId="0" fontId="17" fillId="6" borderId="0" applyAlignment="1" pivotButton="0" quotePrefix="0" xfId="0">
      <alignment horizontal="center"/>
    </xf>
    <xf numFmtId="0" fontId="18" fillId="6" borderId="0" applyAlignment="1" pivotButton="0" quotePrefix="0" xfId="0">
      <alignment horizontal="center"/>
    </xf>
    <xf numFmtId="0" fontId="17" fillId="7" borderId="0" applyAlignment="1" pivotButton="0" quotePrefix="0" xfId="0">
      <alignment horizontal="center"/>
    </xf>
    <xf numFmtId="0" fontId="18" fillId="7" borderId="0" applyAlignment="1" pivotButton="0" quotePrefix="0" xfId="0">
      <alignment horizontal="center"/>
    </xf>
    <xf numFmtId="0" fontId="17" fillId="8" borderId="0" applyAlignment="1" pivotButton="0" quotePrefix="0" xfId="0">
      <alignment horizontal="center"/>
    </xf>
    <xf numFmtId="0" fontId="18" fillId="8" borderId="0" applyAlignment="1" pivotButton="0" quotePrefix="0" xfId="0">
      <alignment horizontal="center"/>
    </xf>
    <xf numFmtId="0" fontId="17" fillId="9" borderId="0" applyAlignment="1" pivotButton="0" quotePrefix="0" xfId="0">
      <alignment horizontal="center"/>
    </xf>
    <xf numFmtId="0" fontId="18" fillId="9" borderId="0" applyAlignment="1" pivotButton="0" quotePrefix="0" xfId="0">
      <alignment horizontal="center"/>
    </xf>
    <xf numFmtId="0" fontId="17" fillId="10" borderId="0" applyAlignment="1" pivotButton="0" quotePrefix="0" xfId="0">
      <alignment horizontal="center"/>
    </xf>
    <xf numFmtId="0" fontId="18" fillId="10" borderId="0" applyAlignment="1" pivotButton="0" quotePrefix="0" xfId="0">
      <alignment horizontal="center"/>
    </xf>
    <xf numFmtId="0" fontId="17" fillId="11" borderId="0" applyAlignment="1" pivotButton="0" quotePrefix="0" xfId="0">
      <alignment horizontal="center"/>
    </xf>
    <xf numFmtId="0" fontId="18" fillId="11" borderId="0" applyAlignment="1" pivotButton="0" quotePrefix="0" xfId="0">
      <alignment horizontal="center"/>
    </xf>
    <xf numFmtId="0" fontId="12" fillId="12" borderId="0" pivotButton="0" quotePrefix="0" xfId="0"/>
    <xf numFmtId="0" fontId="12" fillId="12" borderId="0" applyAlignment="1" pivotButton="0" quotePrefix="0" xfId="0">
      <alignment horizontal="center"/>
    </xf>
    <xf numFmtId="0" fontId="19" fillId="5" borderId="0" pivotButton="0" quotePrefix="0" xfId="0"/>
    <xf numFmtId="0" fontId="3" fillId="0" borderId="0" applyAlignment="1" pivotButton="0" quotePrefix="0" xfId="0">
      <alignment horizontal="center"/>
    </xf>
    <xf numFmtId="0" fontId="19" fillId="4" borderId="0" pivotButton="0" quotePrefix="0" xfId="0"/>
    <xf numFmtId="0" fontId="19" fillId="7" borderId="0" pivotButton="0" quotePrefix="0" xfId="0"/>
    <xf numFmtId="0" fontId="19" fillId="8" borderId="0" pivotButton="0" quotePrefix="0" xfId="0"/>
    <xf numFmtId="0" fontId="19" fillId="9" borderId="0" pivotButton="0" quotePrefix="0" xfId="0"/>
    <xf numFmtId="0" fontId="19" fillId="10" borderId="0" pivotButton="0" quotePrefix="0" xfId="0"/>
    <xf numFmtId="0" fontId="19" fillId="6" borderId="0" pivotButton="0" quotePrefix="0" xfId="0"/>
    <xf numFmtId="0" fontId="19" fillId="11" borderId="0" pivotButton="0" quotePrefix="0" xfId="0"/>
    <xf numFmtId="166" fontId="12" fillId="0" borderId="0" pivotButton="0" quotePrefix="0" xfId="0"/>
    <xf numFmtId="166" fontId="3" fillId="0" borderId="0" pivotButton="0" quotePrefix="0" xfId="0"/>
    <xf numFmtId="9" fontId="0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</cellXfs>
  <cellStyles count="2">
    <cellStyle name="Standard" xfId="0" builtinId="0"/>
    <cellStyle name="Währung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Umsatz / Material / Personal / EBIT — YoY</a:t>
            </a:r>
          </a:p>
        </rich>
      </tx>
      <overlay val="1"/>
    </title>
    <plotArea>
      <layout>
        <manualLayout>
          <layoutTarget val="inner"/>
          <xMode val="edge"/>
          <yMode val="edge"/>
          <wMode val="factor"/>
          <hMode val="factor"/>
          <x val="0"/>
          <y val="0.08623456790123457"/>
          <w val="0.9568827160493827"/>
          <h val="0.9137654320987655"/>
        </manualLayout>
      </layout>
      <barChart>
        <barDir val="col"/>
        <grouping val="clustered"/>
        <varyColors val="1"/>
        <ser>
          <idx val="0"/>
          <order val="0"/>
          <tx>
            <strRef>
              <f>Dashboard!$A$4</f>
              <strCache>
                <ptCount val="1"/>
                <pt idx="0">
                  <v>Umsatzerlöse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Dashboard!$B$4:$F$4</f>
              <numCache>
                <formatCode>_-* #,##0\ "€"_-;\-* #,##0\ "€"_-;_-* "-"??\ "€"_-;_-@_-</formatCode>
                <ptCount val="5"/>
                <pt idx="0">
                  <v>71447</v>
                </pt>
                <pt idx="1">
                  <v>515969</v>
                </pt>
                <pt idx="2">
                  <v>1225098</v>
                </pt>
                <pt idx="3">
                  <v>2808041</v>
                </pt>
                <pt idx="4">
                  <v>5962627</v>
                </pt>
              </numCache>
            </numRef>
          </val>
        </ser>
        <ser>
          <idx val="1"/>
          <order val="1"/>
          <tx>
            <strRef>
              <f>Dashboard!$A$5</f>
              <strCache>
                <ptCount val="1"/>
                <pt idx="0">
                  <v>Materialaufwand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Dashboard!$B$5:$F$5</f>
              <numCache>
                <formatCode>_-* #,##0\ "€"_-;\-* #,##0\ "€"_-;_-* "-"??\ "€"_-;_-@_-</formatCode>
                <ptCount val="5"/>
                <pt idx="0">
                  <v>10885</v>
                </pt>
                <pt idx="1">
                  <v>39024</v>
                </pt>
                <pt idx="2">
                  <v>93224</v>
                </pt>
                <pt idx="3">
                  <v>206224</v>
                </pt>
                <pt idx="4">
                  <v>406764</v>
                </pt>
              </numCache>
            </numRef>
          </val>
        </ser>
        <ser>
          <idx val="2"/>
          <order val="2"/>
          <tx>
            <strRef>
              <f>Dashboard!$A$6</f>
              <strCache>
                <ptCount val="1"/>
                <pt idx="0">
                  <v>Personalkosten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Dashboard!$B$6:$F$6</f>
              <numCache>
                <formatCode>_-* #,##0\ "€"_-;\-* #,##0\ "€"_-;_-* "-"??\ "€"_-;_-@_-</formatCode>
                <ptCount val="5"/>
                <pt idx="0">
                  <v>82494</v>
                </pt>
                <pt idx="1">
                  <v>457290</v>
                </pt>
                <pt idx="2">
                  <v>788730</v>
                </pt>
                <pt idx="3">
                  <v>1157580</v>
                </pt>
                <pt idx="4">
                  <v>1512588</v>
                </pt>
              </numCache>
            </numRef>
          </val>
        </ser>
        <ser>
          <idx val="3"/>
          <order val="3"/>
          <tx>
            <strRef>
              <f>Dashboard!$A$9</f>
              <strCache>
                <ptCount val="1"/>
                <pt idx="0">
                  <v>EBIT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Dashboard!$B$9:$F$9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1631513.64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LTV/CAC Ratio (Ziel &gt;3x)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'Charts'!BA88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'Charts'!$AZ$89:$AZ$93</f>
            </numRef>
          </cat>
          <val>
            <numRef>
              <f>'Charts'!$BA$89:$BA$93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x&quot;" sourceLinked="0"/>
        <majorTickMark val="none"/>
        <minorTickMark val="none"/>
        <crossAx val="10"/>
      </valAx>
    </plotArea>
    <plotVisOnly val="1"/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Payback Period (Ziel &lt;18 Monate)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'Charts'!BA97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'Charts'!$AZ$98:$AZ$102</f>
            </numRef>
          </cat>
          <val>
            <numRef>
              <f>'Charts'!$BA$98:$BA$102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Mon&quot;" sourceLinked="0"/>
        <majorTickMark val="none"/>
        <minorTickMark val="none"/>
        <crossAx val="10"/>
      </valAx>
    </plotArea>
    <plotVisOnly val="1"/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Kunden-Wachstum nach Tier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'Charts'!BA106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'Charts'!$BA$107:$BA$111</f>
            </numRef>
          </val>
        </ser>
        <ser>
          <idx val="1"/>
          <order val="1"/>
          <tx>
            <strRef>
              <f>'Charts'!BB106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'Charts'!$BB$107:$BB$111</f>
            </numRef>
          </val>
        </ser>
        <ser>
          <idx val="2"/>
          <order val="2"/>
          <tx>
            <strRef>
              <f>'Charts'!BC106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'Charts'!$BC$107:$BC$111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Headcount-Aufbau nach Bereich (Q4 Stand)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'Charts'!BA115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'Charts'!$BA$116:$BA$120</f>
            </numRef>
          </val>
        </ser>
        <ser>
          <idx val="1"/>
          <order val="1"/>
          <tx>
            <strRef>
              <f>'Charts'!BB115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'Charts'!$BB$116:$BB$120</f>
            </numRef>
          </val>
        </ser>
        <ser>
          <idx val="2"/>
          <order val="2"/>
          <tx>
            <strRef>
              <f>'Charts'!BC115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solidFill>
                <a:srgbClr val="ED7D31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'Charts'!$BC$116:$BC$120</f>
            </numRef>
          </val>
        </ser>
        <ser>
          <idx val="3"/>
          <order val="3"/>
          <tx>
            <strRef>
              <f>'Charts'!BD115</f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>
              <a:solidFill>
                <a:srgbClr val="70AD47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'Charts'!$BD$116:$BD$120</f>
            </numRef>
          </val>
        </ser>
        <ser>
          <idx val="4"/>
          <order val="4"/>
          <tx>
            <strRef>
              <f>'Charts'!BE115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'Charts'!$BE$116:$BE$120</f>
            </numRef>
          </val>
        </ser>
        <ser>
          <idx val="5"/>
          <order val="5"/>
          <tx>
            <strRef>
              <f>'Charts'!BF115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'Charts'!$BF$116:$BF$120</f>
            </numRef>
          </val>
        </ser>
        <ser>
          <idx val="6"/>
          <order val="6"/>
          <tx>
            <strRef>
              <f>'Charts'!BG115</f>
            </strRef>
          </tx>
          <spPr>
            <a:solidFill xmlns:a="http://schemas.openxmlformats.org/drawingml/2006/main">
              <a:srgbClr val="FFC000"/>
            </a:solidFill>
            <a:ln xmlns:a="http://schemas.openxmlformats.org/drawingml/2006/main">
              <a:solidFill>
                <a:srgbClr val="FFC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'Charts'!$BG$116:$BG$120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Vertriebskanal-Mix</a:t>
            </a:r>
          </a:p>
        </rich>
      </tx>
    </title>
    <plotArea>
      <doughnutChart>
        <varyColors val="1"/>
        <ser>
          <idx val="0"/>
          <order val="0"/>
          <tx>
            <strRef>
              <f>'Charts'!BA124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D7D3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dPt>
          <cat>
            <numRef>
              <f>'Charts'!$AZ$125:$AZ$126</f>
            </numRef>
          </cat>
          <val>
            <numRef>
              <f>'Charts'!$BA$125:$BA$126</f>
            </numRef>
          </val>
        </ser>
        <dLbls>
          <showCatName val="1"/>
          <showPercent val="1"/>
        </dLbls>
        <firstSliceAng val="0"/>
        <holeSize val="50"/>
      </doughnutChart>
    </plotArea>
    <legend>
      <legendPos val="r"/>
    </legend>
    <plotVisOnly val="1"/>
    <dispBlanksAs val="gap"/>
  </chart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EBIT-Marge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'Charts'!BA130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'Charts'!$AZ$131:$AZ$135</f>
            </numRef>
          </cat>
          <val>
            <numRef>
              <f>'Charts'!$BA$131:$BA$135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'Charts'!BA139</f>
            </strRef>
          </tx>
          <spPr>
            <a:ln xmlns:a="http://schemas.openxmlformats.org/drawingml/2006/main" w="34925">
              <a:solidFill>
                <a:srgbClr val="4472C4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'Charts'!$AZ$140:$AZ$144</f>
            </numRef>
          </cat>
          <val>
            <numRef>
              <f>'Charts'!$BA$140:$BA$144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Dollar Retention (NDR)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'Charts'!BA148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'Charts'!$AZ$149:$AZ$153</f>
            </numRef>
          </cat>
          <val>
            <numRef>
              <f>'Charts'!$BA$149:$BA$153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%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Jahresüberschuss — YoY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Dashboard!$A$11</f>
              <strCache>
                <ptCount val="1"/>
                <pt idx="0">
                  <v>Jahresüberschuss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1"/>
            <showBubbleSize val="1"/>
            <showLeaderLines val="0"/>
          </dLbls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Dashboard!$B$11:$F$11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1272538.64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1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Liquidität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Dashboard!$A$16</f>
              <strCache>
                <ptCount val="1"/>
                <pt idx="0">
                  <v>Liquidität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Dashboard!$B$16:$BB$16</f>
              <numCache>
                <formatCode>#,##0;\-#,##0;""</formatCode>
                <ptCount val="53"/>
                <pt idx="0">
                  <v>209552</v>
                </pt>
                <pt idx="1">
                  <v>213104</v>
                </pt>
                <pt idx="2">
                  <v>163930</v>
                </pt>
                <pt idx="3">
                  <v>139256</v>
                </pt>
                <pt idx="4">
                  <v>116066</v>
                </pt>
                <pt idx="5">
                  <v>113846.740625</v>
                </pt>
                <pt idx="6">
                  <v>100276.48125</v>
                </pt>
                <pt idx="7">
                  <v>87990.22187500002</v>
                </pt>
                <pt idx="8">
                  <v>63929.96250000002</v>
                </pt>
                <pt idx="9">
                  <v>47203.70312500001</v>
                </pt>
                <pt idx="10">
                  <v>31761.44375000001</v>
                </pt>
                <pt idx="11">
                  <v>10563.18437500001</v>
                </pt>
                <pt idx="12">
                  <v>191864.925</v>
                </pt>
                <pt idx="13">
                  <v>176921.665625</v>
                </pt>
                <pt idx="14">
                  <v>155792.40625</v>
                </pt>
                <pt idx="15">
                  <v>139733.146875</v>
                </pt>
                <pt idx="16">
                  <v>122437.8875</v>
                </pt>
                <pt idx="17">
                  <v>101206.135125</v>
                </pt>
                <pt idx="18">
                  <v>85067.38275000005</v>
                </pt>
                <pt idx="19">
                  <v>74168.63037500005</v>
                </pt>
                <pt idx="20">
                  <v>59403.87800000006</v>
                </pt>
                <pt idx="21">
                  <v>51144.12562500006</v>
                </pt>
                <pt idx="22">
                  <v>42983.37325000006</v>
                </pt>
                <pt idx="23">
                  <v>31970.67087500007</v>
                </pt>
                <pt idx="24">
                  <v>21108.96850000008</v>
                </pt>
                <pt idx="25">
                  <v>14194.26612500008</v>
                </pt>
                <pt idx="26">
                  <v>-3442.436249999912</v>
                </pt>
                <pt idx="27">
                  <v>-11727.13862499991</v>
                </pt>
                <pt idx="28">
                  <v>-17346.8409999999</v>
                </pt>
                <pt idx="29">
                  <v>-27103.2782249999</v>
                </pt>
                <pt idx="30">
                  <v>-24009.7154499999</v>
                </pt>
                <pt idx="31">
                  <v>-11671.1526749999</v>
                </pt>
                <pt idx="32">
                  <v>1990.410100000096</v>
                </pt>
                <pt idx="33">
                  <v>20820.97287500009</v>
                </pt>
                <pt idx="34">
                  <v>50032.53565000009</v>
                </pt>
                <pt idx="35">
                  <v>71686.33842500008</v>
                </pt>
                <pt idx="36">
                  <v>109721.1412000001</v>
                </pt>
                <pt idx="37">
                  <v>150225.9439750001</v>
                </pt>
                <pt idx="38">
                  <v>187594.74675</v>
                </pt>
                <pt idx="39">
                  <v>240207.549525</v>
                </pt>
                <pt idx="40">
                  <v>303250.3523</v>
                </pt>
                <pt idx="41">
                  <v>370366.82915</v>
                </pt>
                <pt idx="42">
                  <v>460084.306</v>
                </pt>
                <pt idx="43">
                  <v>566907.78285</v>
                </pt>
                <pt idx="44">
                  <v>674599.2596999999</v>
                </pt>
                <pt idx="45">
                  <v>804267.7365499999</v>
                </pt>
                <pt idx="46">
                  <v>948321.2133999999</v>
                </pt>
                <pt idx="47">
                  <v>1093776.69025</v>
                </pt>
                <pt idx="48">
                  <v>1257046.1671</v>
                </pt>
                <pt idx="49">
                  <v>1442213.64395</v>
                </pt>
                <pt idx="50">
                  <v>1642016.1208</v>
                </pt>
                <pt idx="51">
                  <v>1860109.59765</v>
                </pt>
                <pt idx="52">
                  <v>2090626.8345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Headcount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Dashboard!$A$20</f>
              <strCache>
                <ptCount val="1"/>
                <pt idx="0">
                  <v>Headcount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Dashboard!$B$20:$BB$20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4</v>
                </pt>
                <pt idx="3">
                  <v>4</v>
                </pt>
                <pt idx="4">
                  <v>4</v>
                </pt>
                <pt idx="5">
                  <v>4</v>
                </pt>
                <pt idx="6">
                  <v>4</v>
                </pt>
                <pt idx="7">
                  <v>4</v>
                </pt>
                <pt idx="8">
                  <v>5</v>
                </pt>
                <pt idx="9">
                  <v>5</v>
                </pt>
                <pt idx="10">
                  <v>5</v>
                </pt>
                <pt idx="11">
                  <v>6</v>
                </pt>
                <pt idx="12">
                  <v>6</v>
                </pt>
                <pt idx="13">
                  <v>6</v>
                </pt>
                <pt idx="14">
                  <v>7</v>
                </pt>
                <pt idx="15">
                  <v>7</v>
                </pt>
                <pt idx="16">
                  <v>7</v>
                </pt>
                <pt idx="17">
                  <v>8</v>
                </pt>
                <pt idx="18">
                  <v>8</v>
                </pt>
                <pt idx="19">
                  <v>8</v>
                </pt>
                <pt idx="20">
                  <v>9</v>
                </pt>
                <pt idx="21">
                  <v>9</v>
                </pt>
                <pt idx="22">
                  <v>9</v>
                </pt>
                <pt idx="23">
                  <v>10</v>
                </pt>
                <pt idx="24">
                  <v>10</v>
                </pt>
                <pt idx="25">
                  <v>10</v>
                </pt>
                <pt idx="26">
                  <v>11</v>
                </pt>
                <pt idx="27">
                  <v>11</v>
                </pt>
                <pt idx="28">
                  <v>11</v>
                </pt>
                <pt idx="29">
                  <v>12</v>
                </pt>
                <pt idx="30">
                  <v>12</v>
                </pt>
                <pt idx="31">
                  <v>12</v>
                </pt>
                <pt idx="32">
                  <v>13</v>
                </pt>
                <pt idx="33">
                  <v>13</v>
                </pt>
                <pt idx="34">
                  <v>13</v>
                </pt>
                <pt idx="35">
                  <v>14</v>
                </pt>
                <pt idx="36">
                  <v>14</v>
                </pt>
                <pt idx="37">
                  <v>14</v>
                </pt>
                <pt idx="38">
                  <v>15</v>
                </pt>
                <pt idx="39">
                  <v>15</v>
                </pt>
                <pt idx="40">
                  <v>15</v>
                </pt>
                <pt idx="41">
                  <v>16</v>
                </pt>
                <pt idx="42">
                  <v>16</v>
                </pt>
                <pt idx="43">
                  <v>16</v>
                </pt>
                <pt idx="44">
                  <v>17</v>
                </pt>
                <pt idx="45">
                  <v>17</v>
                </pt>
                <pt idx="46">
                  <v>17</v>
                </pt>
                <pt idx="47">
                  <v>18</v>
                </pt>
                <pt idx="48">
                  <v>18</v>
                </pt>
                <pt idx="49">
                  <v>18</v>
                </pt>
                <pt idx="50">
                  <v>18</v>
                </pt>
                <pt idx="51">
                  <v>18</v>
                </pt>
                <pt idx="52">
                  <v>18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Personen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Personalkosten total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Dashboard!$A$24</f>
              <strCache>
                <ptCount val="1"/>
                <pt idx="0">
                  <v>Personalkosten total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Dashboard!$B$24:$BB$24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27498</v>
                </pt>
                <pt idx="3">
                  <v>27498</v>
                </pt>
                <pt idx="4">
                  <v>27498</v>
                </pt>
                <pt idx="5">
                  <v>28322</v>
                </pt>
                <pt idx="6">
                  <v>28322</v>
                </pt>
                <pt idx="7">
                  <v>28322</v>
                </pt>
                <pt idx="8">
                  <v>34946</v>
                </pt>
                <pt idx="9">
                  <v>34946</v>
                </pt>
                <pt idx="10">
                  <v>34946</v>
                </pt>
                <pt idx="11">
                  <v>41570</v>
                </pt>
                <pt idx="12">
                  <v>41570</v>
                </pt>
                <pt idx="13">
                  <v>41570</v>
                </pt>
                <pt idx="14">
                  <v>47592</v>
                </pt>
                <pt idx="15">
                  <v>47592</v>
                </pt>
                <pt idx="16">
                  <v>47592</v>
                </pt>
                <pt idx="17">
                  <v>55641</v>
                </pt>
                <pt idx="18">
                  <v>55641</v>
                </pt>
                <pt idx="19">
                  <v>55641</v>
                </pt>
                <pt idx="20">
                  <v>61663</v>
                </pt>
                <pt idx="21">
                  <v>61663</v>
                </pt>
                <pt idx="22">
                  <v>61663</v>
                </pt>
                <pt idx="23">
                  <v>69491</v>
                </pt>
                <pt idx="24">
                  <v>69491</v>
                </pt>
                <pt idx="25">
                  <v>69491</v>
                </pt>
                <pt idx="26">
                  <v>76115</v>
                </pt>
                <pt idx="27">
                  <v>76115</v>
                </pt>
                <pt idx="28">
                  <v>76115</v>
                </pt>
                <pt idx="29">
                  <v>85626</v>
                </pt>
                <pt idx="30">
                  <v>85626</v>
                </pt>
                <pt idx="31">
                  <v>85626</v>
                </pt>
                <pt idx="32">
                  <v>91648</v>
                </pt>
                <pt idx="33">
                  <v>91648</v>
                </pt>
                <pt idx="34">
                  <v>91648</v>
                </pt>
                <pt idx="35">
                  <v>100680</v>
                </pt>
                <pt idx="36">
                  <v>100680</v>
                </pt>
                <pt idx="37">
                  <v>100680</v>
                </pt>
                <pt idx="38">
                  <v>107906</v>
                </pt>
                <pt idx="39">
                  <v>107906</v>
                </pt>
                <pt idx="40">
                  <v>107906</v>
                </pt>
                <pt idx="41">
                  <v>117167</v>
                </pt>
                <pt idx="42">
                  <v>117167</v>
                </pt>
                <pt idx="43">
                  <v>117167</v>
                </pt>
                <pt idx="44">
                  <v>123791</v>
                </pt>
                <pt idx="45">
                  <v>123791</v>
                </pt>
                <pt idx="46">
                  <v>123791</v>
                </pt>
                <pt idx="47">
                  <v>131619</v>
                </pt>
                <pt idx="48">
                  <v>131619</v>
                </pt>
                <pt idx="49">
                  <v>131619</v>
                </pt>
                <pt idx="50">
                  <v>131619</v>
                </pt>
                <pt idx="51">
                  <v>131619</v>
                </pt>
                <pt idx="52">
                  <v>131619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ARR Wachstum 2026-2030 (Hockey Stick)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'Charts'!BA4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'Charts'!$AZ$5:$AZ$9</f>
            </numRef>
          </cat>
          <val>
            <numRef>
              <f>'Charts'!$BA$5:$BA$9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pro Jahr (Wachstumsverlauf)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7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'Charts'!$AZ$14:$AZ$18</f>
            </numRef>
          </cat>
          <val>
            <numRef>
              <f>'Charts'!$BA$14:$BA$18</f>
            </numRef>
          </val>
          <smooth val="1"/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Liquiditäts-Verlauf (monatlich)</a:t>
            </a:r>
          </a:p>
        </rich>
      </tx>
    </title>
    <plotArea>
      <areaChart>
        <grouping val="standard"/>
        <ser>
          <idx val="0"/>
          <order val="0"/>
          <tx>
            <strRef>
              <f>'Charts'!BA22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 w="19050">
              <a:solidFill>
                <a:srgbClr val="4472C4"/>
              </a:solidFill>
              <a:prstDash val="solid"/>
            </a:ln>
          </spPr>
          <cat>
            <numRef>
              <f>'Charts'!$AZ$23:$AZ$75</f>
            </numRef>
          </cat>
          <val>
            <numRef>
              <f>'Charts'!$BA$23:$BA$75</f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 vs. CAC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'Charts'!BA79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'Charts'!$BA$80:$BA$84</f>
            </numRef>
          </val>
        </ser>
        <ser>
          <idx val="1"/>
          <order val="1"/>
          <tx>
            <strRef>
              <f>'Charts'!BB79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'Charts'!$BB$80:$BB$84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 &quot;€&quot;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_rels/drawing2.xml.rels><Relationships xmlns="http://schemas.openxmlformats.org/package/2006/relationships"><Relationship Type="http://schemas.openxmlformats.org/officeDocument/2006/relationships/chart" Target="/xl/charts/chart6.xml" Id="rId1"/><Relationship Type="http://schemas.openxmlformats.org/officeDocument/2006/relationships/chart" Target="/xl/charts/chart7.xml" Id="rId2"/><Relationship Type="http://schemas.openxmlformats.org/officeDocument/2006/relationships/chart" Target="/xl/charts/chart8.xml" Id="rId3"/><Relationship Type="http://schemas.openxmlformats.org/officeDocument/2006/relationships/chart" Target="/xl/charts/chart9.xml" Id="rId4"/><Relationship Type="http://schemas.openxmlformats.org/officeDocument/2006/relationships/chart" Target="/xl/charts/chart10.xml" Id="rId5"/><Relationship Type="http://schemas.openxmlformats.org/officeDocument/2006/relationships/chart" Target="/xl/charts/chart11.xml" Id="rId6"/><Relationship Type="http://schemas.openxmlformats.org/officeDocument/2006/relationships/chart" Target="/xl/charts/chart12.xml" Id="rId7"/><Relationship Type="http://schemas.openxmlformats.org/officeDocument/2006/relationships/chart" Target="/xl/charts/chart13.xml" Id="rId8"/><Relationship Type="http://schemas.openxmlformats.org/officeDocument/2006/relationships/chart" Target="/xl/charts/chart14.xml" Id="rId9"/><Relationship Type="http://schemas.openxmlformats.org/officeDocument/2006/relationships/chart" Target="/xl/charts/chart15.xml" Id="rId10"/><Relationship Type="http://schemas.openxmlformats.org/officeDocument/2006/relationships/chart" Target="/xl/charts/chart16.xml" Id="rId11"/><Relationship Type="http://schemas.openxmlformats.org/officeDocument/2006/relationships/chart" Target="/xl/charts/chart17.xml" Id="rId12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56201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558800</colOff>
      <row>29</row>
      <rowOff>63500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17</col>
      <colOff>520700</colOff>
      <row>29</row>
      <rowOff>63500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3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16</col>
      <colOff>0</colOff>
      <row>3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0</col>
      <colOff>0</colOff>
      <row>21</row>
      <rowOff>0</rowOff>
    </from>
    <ext cx="5400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8</col>
      <colOff>0</colOff>
      <row>21</row>
      <rowOff>0</rowOff>
    </from>
    <ext cx="5400000" cy="288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16</col>
      <colOff>0</colOff>
      <row>21</row>
      <rowOff>0</rowOff>
    </from>
    <ext cx="5400000" cy="288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0</col>
      <colOff>0</colOff>
      <row>39</row>
      <rowOff>0</rowOff>
    </from>
    <ext cx="5400000" cy="288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8</col>
      <colOff>0</colOff>
      <row>39</row>
      <rowOff>0</rowOff>
    </from>
    <ext cx="5400000" cy="288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16</col>
      <colOff>0</colOff>
      <row>39</row>
      <rowOff>0</rowOff>
    </from>
    <ext cx="5400000" cy="288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  <oneCellAnchor>
    <from>
      <col>0</col>
      <colOff>0</colOff>
      <row>57</row>
      <rowOff>0</rowOff>
    </from>
    <ext cx="5400000" cy="2880000"/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oneCellAnchor>
  <oneCellAnchor>
    <from>
      <col>8</col>
      <colOff>0</colOff>
      <row>57</row>
      <rowOff>0</rowOff>
    </from>
    <ext cx="5400000" cy="2880000"/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oneCellAnchor>
  <oneCellAnchor>
    <from>
      <col>16</col>
      <colOff>0</colOff>
      <row>57</row>
      <rowOff>0</rowOff>
    </from>
    <ext cx="5400000" cy="2880000"/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tabSelected="1" zoomScale="17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2" sqref="A2"/>
    </sheetView>
  </sheetViews>
  <sheetFormatPr baseColWidth="10" defaultColWidth="8.83203125" defaultRowHeight="15"/>
  <cols>
    <col width="28" customWidth="1" min="1" max="1"/>
    <col width="8.83203125" bestFit="1" customWidth="1" min="2" max="2"/>
    <col width="9.6640625" bestFit="1" customWidth="1" min="3" max="3"/>
    <col width="12.5" customWidth="1" min="4" max="4"/>
    <col width="11" bestFit="1" customWidth="1" min="5" max="5"/>
    <col width="11.1640625" bestFit="1" customWidth="1" min="6" max="6"/>
    <col width="8" bestFit="1" customWidth="1" min="7" max="7"/>
  </cols>
  <sheetData>
    <row r="1" ht="21" customHeight="1">
      <c r="A1" s="3" t="inlineStr">
        <is>
          <t>Wandeldarlehen (400k) — Finanzplan</t>
        </is>
      </c>
    </row>
    <row r="3">
      <c r="A3" s="6" t="inlineStr">
        <is>
          <t>Jahres-KPI</t>
        </is>
      </c>
      <c r="B3" s="6" t="n">
        <v>2026</v>
      </c>
      <c r="C3" s="6" t="n">
        <v>2027</v>
      </c>
      <c r="D3" s="6" t="n">
        <v>2028</v>
      </c>
      <c r="E3" s="6" t="n">
        <v>2029</v>
      </c>
      <c r="F3" s="6" t="n">
        <v>2030</v>
      </c>
    </row>
    <row r="4">
      <c r="A4" s="8" t="inlineStr">
        <is>
          <t>Umsatzerlöse</t>
        </is>
      </c>
      <c r="B4" s="20">
        <f>GuV!B2</f>
        <v/>
      </c>
      <c r="C4" s="20">
        <f>GuV!C2</f>
        <v/>
      </c>
      <c r="D4" s="20">
        <f>GuV!D2</f>
        <v/>
      </c>
      <c r="E4" s="20">
        <f>GuV!E2</f>
        <v/>
      </c>
      <c r="F4" s="20">
        <f>GuV!F2</f>
        <v/>
      </c>
      <c r="G4" s="21" t="n"/>
      <c r="H4" s="21" t="n"/>
      <c r="I4" s="21" t="n"/>
      <c r="J4" s="21" t="n"/>
      <c r="K4" s="21" t="n"/>
      <c r="L4" s="21" t="n"/>
      <c r="M4" s="21" t="n"/>
      <c r="N4" s="21" t="n"/>
      <c r="O4" s="21" t="n"/>
      <c r="P4" s="21" t="n"/>
      <c r="Q4" s="21" t="n"/>
      <c r="R4" s="21" t="n"/>
      <c r="S4" s="21" t="n"/>
      <c r="T4" s="21" t="n"/>
      <c r="U4" s="21" t="n"/>
      <c r="V4" s="21" t="n"/>
      <c r="W4" s="21" t="n"/>
      <c r="X4" s="21" t="n"/>
      <c r="Y4" s="21" t="n"/>
      <c r="Z4" s="21" t="n"/>
      <c r="AA4" s="21" t="n"/>
      <c r="AB4" s="21" t="n"/>
      <c r="AC4" s="21" t="n"/>
      <c r="AD4" s="21" t="n"/>
      <c r="AE4" s="21" t="n"/>
      <c r="AF4" s="21" t="n"/>
      <c r="AG4" s="21" t="n"/>
      <c r="AH4" s="21" t="n"/>
      <c r="AI4" s="21" t="n"/>
      <c r="AJ4" s="21" t="n"/>
      <c r="AK4" s="21" t="n"/>
      <c r="AL4" s="21" t="n"/>
      <c r="AM4" s="21" t="n"/>
      <c r="AN4" s="21" t="n"/>
      <c r="AO4" s="21" t="n"/>
      <c r="AP4" s="21" t="n"/>
      <c r="AQ4" s="21" t="n"/>
      <c r="AR4" s="21" t="n"/>
      <c r="AS4" s="21" t="n"/>
      <c r="AT4" s="21" t="n"/>
      <c r="AU4" s="21" t="n"/>
      <c r="AV4" s="21" t="n"/>
      <c r="AW4" s="21" t="n"/>
      <c r="AX4" s="21" t="n"/>
      <c r="AY4" s="21" t="n"/>
      <c r="AZ4" s="21" t="n"/>
      <c r="BA4" s="21" t="n"/>
      <c r="BB4" s="21" t="n"/>
    </row>
    <row r="5">
      <c r="A5" s="8" t="inlineStr">
        <is>
          <t>Materialaufwand</t>
        </is>
      </c>
      <c r="B5" s="20">
        <f>GuV!B7</f>
        <v/>
      </c>
      <c r="C5" s="20">
        <f>GuV!C7</f>
        <v/>
      </c>
      <c r="D5" s="20">
        <f>GuV!D7</f>
        <v/>
      </c>
      <c r="E5" s="20">
        <f>GuV!E7</f>
        <v/>
      </c>
      <c r="F5" s="20">
        <f>GuV!F7</f>
        <v/>
      </c>
      <c r="G5" s="21" t="n"/>
      <c r="H5" s="21" t="n"/>
      <c r="I5" s="21" t="n"/>
      <c r="J5" s="21" t="n"/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  <c r="T5" s="21" t="n"/>
      <c r="U5" s="21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  <c r="AQ5" s="21" t="n"/>
      <c r="AR5" s="21" t="n"/>
      <c r="AS5" s="21" t="n"/>
      <c r="AT5" s="21" t="n"/>
      <c r="AU5" s="21" t="n"/>
      <c r="AV5" s="21" t="n"/>
      <c r="AW5" s="21" t="n"/>
      <c r="AX5" s="21" t="n"/>
      <c r="AY5" s="21" t="n"/>
      <c r="AZ5" s="21" t="n"/>
      <c r="BA5" s="21" t="n"/>
      <c r="BB5" s="21" t="n"/>
    </row>
    <row r="6">
      <c r="A6" s="8" t="inlineStr">
        <is>
          <t>Personalkosten</t>
        </is>
      </c>
      <c r="B6" s="20">
        <f>GuV!B11</f>
        <v/>
      </c>
      <c r="C6" s="20">
        <f>GuV!C11</f>
        <v/>
      </c>
      <c r="D6" s="20">
        <f>GuV!D11</f>
        <v/>
      </c>
      <c r="E6" s="20">
        <f>GuV!E11</f>
        <v/>
      </c>
      <c r="F6" s="20">
        <f>GuV!F11</f>
        <v/>
      </c>
      <c r="G6" s="21" t="n"/>
      <c r="H6" s="21" t="n"/>
      <c r="I6" s="21" t="n"/>
      <c r="J6" s="21" t="n"/>
      <c r="K6" s="21" t="n"/>
      <c r="L6" s="21" t="n"/>
      <c r="M6" s="21" t="n"/>
      <c r="N6" s="21" t="n"/>
      <c r="O6" s="21" t="n"/>
      <c r="P6" s="21" t="n"/>
      <c r="Q6" s="21" t="n"/>
      <c r="R6" s="21" t="n"/>
      <c r="S6" s="21" t="n"/>
      <c r="T6" s="21" t="n"/>
      <c r="U6" s="21" t="n"/>
      <c r="V6" s="21" t="n"/>
      <c r="W6" s="21" t="n"/>
      <c r="X6" s="21" t="n"/>
      <c r="Y6" s="21" t="n"/>
      <c r="Z6" s="21" t="n"/>
      <c r="AA6" s="21" t="n"/>
      <c r="AB6" s="21" t="n"/>
      <c r="AC6" s="21" t="n"/>
      <c r="AD6" s="21" t="n"/>
      <c r="AE6" s="21" t="n"/>
      <c r="AF6" s="21" t="n"/>
      <c r="AG6" s="21" t="n"/>
      <c r="AH6" s="21" t="n"/>
      <c r="AI6" s="21" t="n"/>
      <c r="AJ6" s="21" t="n"/>
      <c r="AK6" s="21" t="n"/>
      <c r="AL6" s="21" t="n"/>
      <c r="AM6" s="21" t="n"/>
      <c r="AN6" s="21" t="n"/>
      <c r="AO6" s="21" t="n"/>
      <c r="AP6" s="21" t="n"/>
      <c r="AQ6" s="21" t="n"/>
      <c r="AR6" s="21" t="n"/>
      <c r="AS6" s="21" t="n"/>
      <c r="AT6" s="21" t="n"/>
      <c r="AU6" s="21" t="n"/>
      <c r="AV6" s="21" t="n"/>
      <c r="AW6" s="21" t="n"/>
      <c r="AX6" s="21" t="n"/>
      <c r="AY6" s="21" t="n"/>
      <c r="AZ6" s="21" t="n"/>
      <c r="BA6" s="21" t="n"/>
      <c r="BB6" s="21" t="n"/>
    </row>
    <row r="7">
      <c r="A7" s="8" t="inlineStr">
        <is>
          <t>Abschreibungen</t>
        </is>
      </c>
      <c r="B7" s="20">
        <f>GuV!B12</f>
        <v/>
      </c>
      <c r="C7" s="20">
        <f>GuV!C12</f>
        <v/>
      </c>
      <c r="D7" s="20">
        <f>GuV!D12</f>
        <v/>
      </c>
      <c r="E7" s="20">
        <f>GuV!E12</f>
        <v/>
      </c>
      <c r="F7" s="20">
        <f>GuV!F12</f>
        <v/>
      </c>
      <c r="G7" s="21" t="n"/>
      <c r="H7" s="21" t="n"/>
      <c r="I7" s="21" t="n"/>
      <c r="J7" s="21" t="n"/>
      <c r="K7" s="21" t="n"/>
      <c r="L7" s="21" t="n"/>
      <c r="M7" s="21" t="n"/>
      <c r="N7" s="21" t="n"/>
      <c r="O7" s="21" t="n"/>
      <c r="P7" s="21" t="n"/>
      <c r="Q7" s="21" t="n"/>
      <c r="R7" s="21" t="n"/>
      <c r="S7" s="21" t="n"/>
      <c r="T7" s="21" t="n"/>
      <c r="U7" s="21" t="n"/>
      <c r="V7" s="21" t="n"/>
      <c r="W7" s="21" t="n"/>
      <c r="X7" s="21" t="n"/>
      <c r="Y7" s="21" t="n"/>
      <c r="Z7" s="21" t="n"/>
      <c r="AA7" s="21" t="n"/>
      <c r="AB7" s="21" t="n"/>
      <c r="AC7" s="21" t="n"/>
      <c r="AD7" s="21" t="n"/>
      <c r="AE7" s="21" t="n"/>
      <c r="AF7" s="21" t="n"/>
      <c r="AG7" s="21" t="n"/>
      <c r="AH7" s="21" t="n"/>
      <c r="AI7" s="21" t="n"/>
      <c r="AJ7" s="21" t="n"/>
      <c r="AK7" s="21" t="n"/>
      <c r="AL7" s="21" t="n"/>
      <c r="AM7" s="21" t="n"/>
      <c r="AN7" s="21" t="n"/>
      <c r="AO7" s="21" t="n"/>
      <c r="AP7" s="21" t="n"/>
      <c r="AQ7" s="21" t="n"/>
      <c r="AR7" s="21" t="n"/>
      <c r="AS7" s="21" t="n"/>
      <c r="AT7" s="21" t="n"/>
      <c r="AU7" s="21" t="n"/>
      <c r="AV7" s="21" t="n"/>
      <c r="AW7" s="21" t="n"/>
      <c r="AX7" s="21" t="n"/>
      <c r="AY7" s="21" t="n"/>
      <c r="AZ7" s="21" t="n"/>
      <c r="BA7" s="21" t="n"/>
      <c r="BB7" s="21" t="n"/>
    </row>
    <row r="8">
      <c r="A8" s="8" t="inlineStr">
        <is>
          <t>Sonst. betr. Aufwand</t>
        </is>
      </c>
      <c r="B8" s="20">
        <f>GuV!B13</f>
        <v/>
      </c>
      <c r="C8" s="20">
        <f>GuV!C13</f>
        <v/>
      </c>
      <c r="D8" s="20">
        <f>GuV!D13</f>
        <v/>
      </c>
      <c r="E8" s="20">
        <f>GuV!E13</f>
        <v/>
      </c>
      <c r="F8" s="20">
        <f>GuV!F13</f>
        <v/>
      </c>
      <c r="G8" s="21" t="n"/>
      <c r="H8" s="21" t="n"/>
      <c r="I8" s="21" t="n"/>
      <c r="J8" s="21" t="n"/>
      <c r="K8" s="21" t="n"/>
      <c r="L8" s="21" t="n"/>
      <c r="M8" s="21" t="n"/>
      <c r="N8" s="21" t="n"/>
      <c r="O8" s="21" t="n"/>
      <c r="P8" s="21" t="n"/>
      <c r="Q8" s="21" t="n"/>
      <c r="R8" s="21" t="n"/>
      <c r="S8" s="21" t="n"/>
      <c r="T8" s="21" t="n"/>
      <c r="U8" s="21" t="n"/>
      <c r="V8" s="21" t="n"/>
      <c r="W8" s="21" t="n"/>
      <c r="X8" s="21" t="n"/>
      <c r="Y8" s="21" t="n"/>
      <c r="Z8" s="21" t="n"/>
      <c r="AA8" s="21" t="n"/>
      <c r="AB8" s="21" t="n"/>
      <c r="AC8" s="21" t="n"/>
      <c r="AD8" s="21" t="n"/>
      <c r="AE8" s="21" t="n"/>
      <c r="AF8" s="21" t="n"/>
      <c r="AG8" s="21" t="n"/>
      <c r="AH8" s="21" t="n"/>
      <c r="AI8" s="21" t="n"/>
      <c r="AJ8" s="21" t="n"/>
      <c r="AK8" s="21" t="n"/>
      <c r="AL8" s="21" t="n"/>
      <c r="AM8" s="21" t="n"/>
      <c r="AN8" s="21" t="n"/>
      <c r="AO8" s="21" t="n"/>
      <c r="AP8" s="21" t="n"/>
      <c r="AQ8" s="21" t="n"/>
      <c r="AR8" s="21" t="n"/>
      <c r="AS8" s="21" t="n"/>
      <c r="AT8" s="21" t="n"/>
      <c r="AU8" s="21" t="n"/>
      <c r="AV8" s="21" t="n"/>
      <c r="AW8" s="21" t="n"/>
      <c r="AX8" s="21" t="n"/>
      <c r="AY8" s="21" t="n"/>
      <c r="AZ8" s="21" t="n"/>
      <c r="BA8" s="21" t="n"/>
      <c r="BB8" s="21" t="n"/>
    </row>
    <row r="9">
      <c r="A9" s="6" t="inlineStr">
        <is>
          <t>EBIT</t>
        </is>
      </c>
      <c r="B9" s="22">
        <f>GuV!B16</f>
        <v/>
      </c>
      <c r="C9" s="22">
        <f>GuV!C16</f>
        <v/>
      </c>
      <c r="D9" s="22">
        <f>GuV!D16</f>
        <v/>
      </c>
      <c r="E9" s="22">
        <f>GuV!E16</f>
        <v/>
      </c>
      <c r="F9" s="22">
        <f>GuV!F16</f>
        <v/>
      </c>
      <c r="G9" s="21" t="n"/>
      <c r="H9" s="21" t="n"/>
      <c r="I9" s="21" t="n"/>
      <c r="J9" s="21" t="n"/>
      <c r="K9" s="21" t="n"/>
      <c r="L9" s="21" t="n"/>
      <c r="M9" s="21" t="n"/>
      <c r="N9" s="21" t="n"/>
      <c r="O9" s="21" t="n"/>
      <c r="P9" s="21" t="n"/>
      <c r="Q9" s="21" t="n"/>
      <c r="R9" s="21" t="n"/>
      <c r="S9" s="21" t="n"/>
      <c r="T9" s="21" t="n"/>
      <c r="U9" s="21" t="n"/>
      <c r="V9" s="21" t="n"/>
      <c r="W9" s="21" t="n"/>
      <c r="X9" s="21" t="n"/>
      <c r="Y9" s="21" t="n"/>
      <c r="Z9" s="21" t="n"/>
      <c r="AA9" s="21" t="n"/>
      <c r="AB9" s="21" t="n"/>
      <c r="AC9" s="21" t="n"/>
      <c r="AD9" s="21" t="n"/>
      <c r="AE9" s="21" t="n"/>
      <c r="AF9" s="21" t="n"/>
      <c r="AG9" s="21" t="n"/>
      <c r="AH9" s="21" t="n"/>
      <c r="AI9" s="21" t="n"/>
      <c r="AJ9" s="21" t="n"/>
      <c r="AK9" s="21" t="n"/>
      <c r="AL9" s="21" t="n"/>
      <c r="AM9" s="21" t="n"/>
      <c r="AN9" s="21" t="n"/>
      <c r="AO9" s="21" t="n"/>
      <c r="AP9" s="21" t="n"/>
      <c r="AQ9" s="21" t="n"/>
      <c r="AR9" s="21" t="n"/>
      <c r="AS9" s="21" t="n"/>
      <c r="AT9" s="21" t="n"/>
      <c r="AU9" s="21" t="n"/>
      <c r="AV9" s="21" t="n"/>
      <c r="AW9" s="21" t="n"/>
      <c r="AX9" s="21" t="n"/>
      <c r="AY9" s="21" t="n"/>
      <c r="AZ9" s="21" t="n"/>
      <c r="BA9" s="21" t="n"/>
      <c r="BB9" s="21" t="n"/>
    </row>
    <row r="10">
      <c r="A10" s="8" t="inlineStr">
        <is>
          <t>Steuern</t>
        </is>
      </c>
      <c r="B10" s="20">
        <f>GuV!B19</f>
        <v/>
      </c>
      <c r="C10" s="20">
        <f>GuV!C19</f>
        <v/>
      </c>
      <c r="D10" s="20">
        <f>GuV!D19</f>
        <v/>
      </c>
      <c r="E10" s="20">
        <f>GuV!E19</f>
        <v/>
      </c>
      <c r="F10" s="20">
        <f>GuV!F19</f>
        <v/>
      </c>
      <c r="G10" s="21" t="n"/>
      <c r="H10" s="21" t="n"/>
      <c r="I10" s="21" t="n"/>
      <c r="J10" s="21" t="n"/>
      <c r="K10" s="21" t="n"/>
      <c r="L10" s="21" t="n"/>
      <c r="M10" s="21" t="n"/>
      <c r="N10" s="21" t="n"/>
      <c r="O10" s="21" t="n"/>
      <c r="P10" s="21" t="n"/>
      <c r="Q10" s="21" t="n"/>
      <c r="R10" s="21" t="n"/>
      <c r="S10" s="21" t="n"/>
      <c r="T10" s="21" t="n"/>
      <c r="U10" s="21" t="n"/>
      <c r="V10" s="21" t="n"/>
      <c r="W10" s="21" t="n"/>
      <c r="X10" s="21" t="n"/>
      <c r="Y10" s="21" t="n"/>
      <c r="Z10" s="21" t="n"/>
      <c r="AA10" s="21" t="n"/>
      <c r="AB10" s="21" t="n"/>
      <c r="AC10" s="21" t="n"/>
      <c r="AD10" s="21" t="n"/>
      <c r="AE10" s="21" t="n"/>
      <c r="AF10" s="21" t="n"/>
      <c r="AG10" s="21" t="n"/>
      <c r="AH10" s="21" t="n"/>
      <c r="AI10" s="21" t="n"/>
      <c r="AJ10" s="21" t="n"/>
      <c r="AK10" s="21" t="n"/>
      <c r="AL10" s="21" t="n"/>
      <c r="AM10" s="21" t="n"/>
      <c r="AN10" s="21" t="n"/>
      <c r="AO10" s="21" t="n"/>
      <c r="AP10" s="21" t="n"/>
      <c r="AQ10" s="21" t="n"/>
      <c r="AR10" s="21" t="n"/>
      <c r="AS10" s="21" t="n"/>
      <c r="AT10" s="21" t="n"/>
      <c r="AU10" s="21" t="n"/>
      <c r="AV10" s="21" t="n"/>
      <c r="AW10" s="21" t="n"/>
      <c r="AX10" s="21" t="n"/>
      <c r="AY10" s="21" t="n"/>
      <c r="AZ10" s="21" t="n"/>
      <c r="BA10" s="21" t="n"/>
      <c r="BB10" s="21" t="n"/>
    </row>
    <row r="11">
      <c r="A11" s="6" t="inlineStr">
        <is>
          <t>Jahresüberschuss</t>
        </is>
      </c>
      <c r="B11" s="22">
        <f>GuV!B24</f>
        <v/>
      </c>
      <c r="C11" s="22">
        <f>GuV!C24</f>
        <v/>
      </c>
      <c r="D11" s="22">
        <f>GuV!D24</f>
        <v/>
      </c>
      <c r="E11" s="22">
        <f>GuV!E24</f>
        <v/>
      </c>
      <c r="F11" s="22">
        <f>GuV!F24</f>
        <v/>
      </c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  <c r="Q11" s="21" t="n"/>
      <c r="R11" s="21" t="n"/>
      <c r="S11" s="21" t="n"/>
      <c r="T11" s="21" t="n"/>
      <c r="U11" s="21" t="n"/>
      <c r="V11" s="21" t="n"/>
      <c r="W11" s="21" t="n"/>
      <c r="X11" s="21" t="n"/>
      <c r="Y11" s="21" t="n"/>
      <c r="Z11" s="21" t="n"/>
      <c r="AA11" s="21" t="n"/>
      <c r="AB11" s="21" t="n"/>
      <c r="AC11" s="21" t="n"/>
      <c r="AD11" s="21" t="n"/>
      <c r="AE11" s="21" t="n"/>
      <c r="AF11" s="21" t="n"/>
      <c r="AG11" s="21" t="n"/>
      <c r="AH11" s="21" t="n"/>
      <c r="AI11" s="21" t="n"/>
      <c r="AJ11" s="21" t="n"/>
      <c r="AK11" s="21" t="n"/>
      <c r="AL11" s="21" t="n"/>
      <c r="AM11" s="21" t="n"/>
      <c r="AN11" s="21" t="n"/>
      <c r="AO11" s="21" t="n"/>
      <c r="AP11" s="21" t="n"/>
      <c r="AQ11" s="21" t="n"/>
      <c r="AR11" s="21" t="n"/>
      <c r="AS11" s="21" t="n"/>
      <c r="AT11" s="21" t="n"/>
      <c r="AU11" s="21" t="n"/>
      <c r="AV11" s="21" t="n"/>
      <c r="AW11" s="21" t="n"/>
      <c r="AX11" s="21" t="n"/>
      <c r="AY11" s="21" t="n"/>
      <c r="AZ11" s="21" t="n"/>
      <c r="BA11" s="21" t="n"/>
      <c r="BB11" s="21" t="n"/>
    </row>
    <row r="14">
      <c r="A14" s="1" t="inlineStr">
        <is>
          <t>Liquidität (monatlich)</t>
        </is>
      </c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  <c r="O14" s="21" t="n"/>
      <c r="P14" s="21" t="n"/>
      <c r="Q14" s="21" t="n"/>
      <c r="R14" s="21" t="n"/>
      <c r="S14" s="21" t="n"/>
      <c r="T14" s="21" t="n"/>
      <c r="U14" s="21" t="n"/>
      <c r="V14" s="21" t="n"/>
      <c r="W14" s="21" t="n"/>
      <c r="X14" s="21" t="n"/>
      <c r="Y14" s="21" t="n"/>
      <c r="Z14" s="21" t="n"/>
      <c r="AA14" s="21" t="n"/>
      <c r="AB14" s="21" t="n"/>
      <c r="AC14" s="21" t="n"/>
      <c r="AD14" s="21" t="n"/>
      <c r="AE14" s="21" t="n"/>
      <c r="AF14" s="21" t="n"/>
      <c r="AG14" s="21" t="n"/>
      <c r="AH14" s="21" t="n"/>
      <c r="AI14" s="21" t="n"/>
      <c r="AJ14" s="21" t="n"/>
      <c r="AK14" s="21" t="n"/>
      <c r="AL14" s="21" t="n"/>
      <c r="AM14" s="21" t="n"/>
      <c r="AN14" s="21" t="n"/>
      <c r="AO14" s="21" t="n"/>
      <c r="AP14" s="21" t="n"/>
      <c r="AQ14" s="21" t="n"/>
      <c r="AR14" s="21" t="n"/>
      <c r="AS14" s="21" t="n"/>
      <c r="AT14" s="21" t="n"/>
      <c r="AU14" s="21" t="n"/>
      <c r="AV14" s="21" t="n"/>
      <c r="AW14" s="21" t="n"/>
      <c r="AX14" s="21" t="n"/>
      <c r="AY14" s="21" t="n"/>
      <c r="AZ14" s="21" t="n"/>
      <c r="BA14" s="21" t="n"/>
      <c r="BB14" s="21" t="n"/>
    </row>
    <row r="15" customFormat="1" s="4">
      <c r="A15" s="4" t="inlineStr">
        <is>
          <t>Monat</t>
        </is>
      </c>
      <c r="B15" s="4" t="inlineStr">
        <is>
          <t>Aug 2026</t>
        </is>
      </c>
      <c r="C15" s="4" t="inlineStr">
        <is>
          <t>Sep 2026</t>
        </is>
      </c>
      <c r="D15" s="4" t="inlineStr">
        <is>
          <t>Oct 2026</t>
        </is>
      </c>
      <c r="E15" s="4" t="inlineStr">
        <is>
          <t>Nov 2026</t>
        </is>
      </c>
      <c r="F15" s="4" t="inlineStr">
        <is>
          <t>Dec 2026</t>
        </is>
      </c>
      <c r="G15" s="4" t="inlineStr">
        <is>
          <t>Jan 2027</t>
        </is>
      </c>
      <c r="H15" s="4" t="inlineStr">
        <is>
          <t>Feb 2027</t>
        </is>
      </c>
      <c r="I15" s="4" t="inlineStr">
        <is>
          <t>Mar 2027</t>
        </is>
      </c>
      <c r="J15" s="4" t="inlineStr">
        <is>
          <t>Apr 2027</t>
        </is>
      </c>
      <c r="K15" s="4" t="inlineStr">
        <is>
          <t>May 2027</t>
        </is>
      </c>
      <c r="L15" s="4" t="inlineStr">
        <is>
          <t>Jun 2027</t>
        </is>
      </c>
      <c r="M15" s="4" t="inlineStr">
        <is>
          <t>Jul 2027</t>
        </is>
      </c>
      <c r="N15" s="4" t="inlineStr">
        <is>
          <t>Aug 2027</t>
        </is>
      </c>
      <c r="O15" s="4" t="inlineStr">
        <is>
          <t>Sep 2027</t>
        </is>
      </c>
      <c r="P15" s="4" t="inlineStr">
        <is>
          <t>Oct 2027</t>
        </is>
      </c>
      <c r="Q15" s="4" t="inlineStr">
        <is>
          <t>Nov 2027</t>
        </is>
      </c>
      <c r="R15" s="4" t="inlineStr">
        <is>
          <t>Dec 2027</t>
        </is>
      </c>
      <c r="S15" s="4" t="inlineStr">
        <is>
          <t>Jan 2028</t>
        </is>
      </c>
      <c r="T15" s="4" t="inlineStr">
        <is>
          <t>Feb 2028</t>
        </is>
      </c>
      <c r="U15" s="4" t="inlineStr">
        <is>
          <t>Mar 2028</t>
        </is>
      </c>
      <c r="V15" s="4" t="inlineStr">
        <is>
          <t>Apr 2028</t>
        </is>
      </c>
      <c r="W15" s="4" t="inlineStr">
        <is>
          <t>May 2028</t>
        </is>
      </c>
      <c r="X15" s="4" t="inlineStr">
        <is>
          <t>Jun 2028</t>
        </is>
      </c>
      <c r="Y15" s="4" t="inlineStr">
        <is>
          <t>Jul 2028</t>
        </is>
      </c>
      <c r="Z15" s="4" t="inlineStr">
        <is>
          <t>Aug 2028</t>
        </is>
      </c>
      <c r="AA15" s="4" t="inlineStr">
        <is>
          <t>Sep 2028</t>
        </is>
      </c>
      <c r="AB15" s="4" t="inlineStr">
        <is>
          <t>Oct 2028</t>
        </is>
      </c>
      <c r="AC15" s="4" t="inlineStr">
        <is>
          <t>Nov 2028</t>
        </is>
      </c>
      <c r="AD15" s="4" t="inlineStr">
        <is>
          <t>Dec 2028</t>
        </is>
      </c>
      <c r="AE15" s="4" t="inlineStr">
        <is>
          <t>Jan 2029</t>
        </is>
      </c>
      <c r="AF15" s="4" t="inlineStr">
        <is>
          <t>Feb 2029</t>
        </is>
      </c>
      <c r="AG15" s="4" t="inlineStr">
        <is>
          <t>Mar 2029</t>
        </is>
      </c>
      <c r="AH15" s="4" t="inlineStr">
        <is>
          <t>Apr 2029</t>
        </is>
      </c>
      <c r="AI15" s="4" t="inlineStr">
        <is>
          <t>May 2029</t>
        </is>
      </c>
      <c r="AJ15" s="4" t="inlineStr">
        <is>
          <t>Jun 2029</t>
        </is>
      </c>
      <c r="AK15" s="4" t="inlineStr">
        <is>
          <t>Jul 2029</t>
        </is>
      </c>
      <c r="AL15" s="4" t="inlineStr">
        <is>
          <t>Aug 2029</t>
        </is>
      </c>
      <c r="AM15" s="4" t="inlineStr">
        <is>
          <t>Sep 2029</t>
        </is>
      </c>
      <c r="AN15" s="4" t="inlineStr">
        <is>
          <t>Oct 2029</t>
        </is>
      </c>
      <c r="AO15" s="4" t="inlineStr">
        <is>
          <t>Nov 2029</t>
        </is>
      </c>
      <c r="AP15" s="4" t="inlineStr">
        <is>
          <t>Dec 2029</t>
        </is>
      </c>
      <c r="AQ15" s="4" t="inlineStr">
        <is>
          <t>Jan 2030</t>
        </is>
      </c>
      <c r="AR15" s="4" t="inlineStr">
        <is>
          <t>Feb 2030</t>
        </is>
      </c>
      <c r="AS15" s="4" t="inlineStr">
        <is>
          <t>Mar 2030</t>
        </is>
      </c>
      <c r="AT15" s="4" t="inlineStr">
        <is>
          <t>Apr 2030</t>
        </is>
      </c>
      <c r="AU15" s="4" t="inlineStr">
        <is>
          <t>May 2030</t>
        </is>
      </c>
      <c r="AV15" s="4" t="inlineStr">
        <is>
          <t>Jun 2030</t>
        </is>
      </c>
      <c r="AW15" s="4" t="inlineStr">
        <is>
          <t>Jul 2030</t>
        </is>
      </c>
      <c r="AX15" s="4" t="inlineStr">
        <is>
          <t>Aug 2030</t>
        </is>
      </c>
      <c r="AY15" s="4" t="inlineStr">
        <is>
          <t>Sep 2030</t>
        </is>
      </c>
      <c r="AZ15" s="4" t="inlineStr">
        <is>
          <t>Oct 2030</t>
        </is>
      </c>
      <c r="BA15" s="4" t="inlineStr">
        <is>
          <t>Nov 2030</t>
        </is>
      </c>
      <c r="BB15" s="4" t="inlineStr">
        <is>
          <t>Dec 2030</t>
        </is>
      </c>
    </row>
    <row r="16">
      <c r="A16" t="inlineStr">
        <is>
          <t>Liquidität (monatlich)</t>
        </is>
      </c>
      <c r="B16" s="21">
        <f>Liquidität!B28</f>
        <v/>
      </c>
      <c r="C16" s="21">
        <f>Liquidität!C28</f>
        <v/>
      </c>
      <c r="D16" s="21">
        <f>Liquidität!D28</f>
        <v/>
      </c>
      <c r="E16" s="21">
        <f>Liquidität!E28</f>
        <v/>
      </c>
      <c r="F16" s="21">
        <f>Liquidität!F28</f>
        <v/>
      </c>
      <c r="G16" s="21">
        <f>Liquidität!G28</f>
        <v/>
      </c>
      <c r="H16" s="21">
        <f>Liquidität!H28</f>
        <v/>
      </c>
      <c r="I16" s="21">
        <f>Liquidität!I28</f>
        <v/>
      </c>
      <c r="J16" s="21">
        <f>Liquidität!J28</f>
        <v/>
      </c>
      <c r="K16" s="21">
        <f>Liquidität!K28</f>
        <v/>
      </c>
      <c r="L16" s="21">
        <f>Liquidität!L28</f>
        <v/>
      </c>
      <c r="M16" s="21">
        <f>Liquidität!M28</f>
        <v/>
      </c>
      <c r="N16" s="21">
        <f>Liquidität!N28</f>
        <v/>
      </c>
      <c r="O16" s="21">
        <f>Liquidität!O28</f>
        <v/>
      </c>
      <c r="P16" s="21">
        <f>Liquidität!P28</f>
        <v/>
      </c>
      <c r="Q16" s="21">
        <f>Liquidität!Q28</f>
        <v/>
      </c>
      <c r="R16" s="21">
        <f>Liquidität!R28</f>
        <v/>
      </c>
      <c r="S16" s="21">
        <f>Liquidität!S28</f>
        <v/>
      </c>
      <c r="T16" s="21">
        <f>Liquidität!T28</f>
        <v/>
      </c>
      <c r="U16" s="21">
        <f>Liquidität!U28</f>
        <v/>
      </c>
      <c r="V16" s="21">
        <f>Liquidität!V28</f>
        <v/>
      </c>
      <c r="W16" s="21">
        <f>Liquidität!W28</f>
        <v/>
      </c>
      <c r="X16" s="21">
        <f>Liquidität!X28</f>
        <v/>
      </c>
      <c r="Y16" s="21">
        <f>Liquidität!Y28</f>
        <v/>
      </c>
      <c r="Z16" s="21">
        <f>Liquidität!Z28</f>
        <v/>
      </c>
      <c r="AA16" s="21">
        <f>Liquidität!AA28</f>
        <v/>
      </c>
      <c r="AB16" s="21">
        <f>Liquidität!AB28</f>
        <v/>
      </c>
      <c r="AC16" s="21">
        <f>Liquidität!AC28</f>
        <v/>
      </c>
      <c r="AD16" s="21">
        <f>Liquidität!AD28</f>
        <v/>
      </c>
      <c r="AE16" s="21">
        <f>Liquidität!AE28</f>
        <v/>
      </c>
      <c r="AF16" s="21">
        <f>Liquidität!AF28</f>
        <v/>
      </c>
      <c r="AG16" s="21">
        <f>Liquidität!AG28</f>
        <v/>
      </c>
      <c r="AH16" s="21">
        <f>Liquidität!AH28</f>
        <v/>
      </c>
      <c r="AI16" s="21">
        <f>Liquidität!AI28</f>
        <v/>
      </c>
      <c r="AJ16" s="21">
        <f>Liquidität!AJ28</f>
        <v/>
      </c>
      <c r="AK16" s="21">
        <f>Liquidität!AK28</f>
        <v/>
      </c>
      <c r="AL16" s="21">
        <f>Liquidität!AL28</f>
        <v/>
      </c>
      <c r="AM16" s="21">
        <f>Liquidität!AM28</f>
        <v/>
      </c>
      <c r="AN16" s="21">
        <f>Liquidität!AN28</f>
        <v/>
      </c>
      <c r="AO16" s="21">
        <f>Liquidität!AO28</f>
        <v/>
      </c>
      <c r="AP16" s="21">
        <f>Liquidität!AP28</f>
        <v/>
      </c>
      <c r="AQ16" s="21">
        <f>Liquidität!AQ28</f>
        <v/>
      </c>
      <c r="AR16" s="21">
        <f>Liquidität!AR28</f>
        <v/>
      </c>
      <c r="AS16" s="21">
        <f>Liquidität!AS28</f>
        <v/>
      </c>
      <c r="AT16" s="21">
        <f>Liquidität!AT28</f>
        <v/>
      </c>
      <c r="AU16" s="21">
        <f>Liquidität!AU28</f>
        <v/>
      </c>
      <c r="AV16" s="21">
        <f>Liquidität!AV28</f>
        <v/>
      </c>
      <c r="AW16" s="21">
        <f>Liquidität!AW28</f>
        <v/>
      </c>
      <c r="AX16" s="21">
        <f>Liquidität!AX28</f>
        <v/>
      </c>
      <c r="AY16" s="21">
        <f>Liquidität!AY28</f>
        <v/>
      </c>
      <c r="AZ16" s="21">
        <f>Liquidität!AZ28</f>
        <v/>
      </c>
      <c r="BA16" s="21">
        <f>Liquidität!BA28</f>
        <v/>
      </c>
      <c r="BB16" s="21">
        <f>Liquidität!BB28</f>
        <v/>
      </c>
    </row>
    <row r="18">
      <c r="A18" s="1" t="inlineStr">
        <is>
          <t>Headcount (monatlich)</t>
        </is>
      </c>
      <c r="B18" s="23" t="n"/>
      <c r="C18" s="23" t="n"/>
      <c r="D18" s="23" t="n"/>
      <c r="E18" s="23" t="n"/>
      <c r="F18" s="23" t="n"/>
      <c r="G18" s="23" t="n"/>
      <c r="H18" s="23" t="n"/>
      <c r="I18" s="23" t="n"/>
      <c r="J18" s="23" t="n"/>
      <c r="K18" s="23" t="n"/>
      <c r="L18" s="23" t="n"/>
      <c r="M18" s="23" t="n"/>
      <c r="N18" s="23" t="n"/>
      <c r="O18" s="23" t="n"/>
      <c r="P18" s="23" t="n"/>
      <c r="Q18" s="23" t="n"/>
      <c r="R18" s="23" t="n"/>
      <c r="S18" s="23" t="n"/>
      <c r="T18" s="23" t="n"/>
      <c r="U18" s="23" t="n"/>
      <c r="V18" s="23" t="n"/>
      <c r="W18" s="23" t="n"/>
      <c r="X18" s="23" t="n"/>
      <c r="Y18" s="23" t="n"/>
      <c r="Z18" s="23" t="n"/>
      <c r="AA18" s="23" t="n"/>
      <c r="AB18" s="23" t="n"/>
      <c r="AC18" s="23" t="n"/>
      <c r="AD18" s="23" t="n"/>
      <c r="AE18" s="23" t="n"/>
      <c r="AF18" s="23" t="n"/>
      <c r="AG18" s="23" t="n"/>
      <c r="AH18" s="23" t="n"/>
      <c r="AI18" s="23" t="n"/>
      <c r="AJ18" s="23" t="n"/>
      <c r="AK18" s="23" t="n"/>
      <c r="AL18" s="23" t="n"/>
      <c r="AM18" s="23" t="n"/>
      <c r="AN18" s="23" t="n"/>
      <c r="AO18" s="23" t="n"/>
      <c r="AP18" s="23" t="n"/>
      <c r="AQ18" s="23" t="n"/>
      <c r="AR18" s="23" t="n"/>
      <c r="AS18" s="23" t="n"/>
      <c r="AT18" s="23" t="n"/>
      <c r="AU18" s="23" t="n"/>
      <c r="AV18" s="23" t="n"/>
      <c r="AW18" s="23" t="n"/>
      <c r="AX18" s="23" t="n"/>
      <c r="AY18" s="23" t="n"/>
      <c r="AZ18" s="23" t="n"/>
      <c r="BA18" s="23" t="n"/>
      <c r="BB18" s="23" t="n"/>
    </row>
    <row r="19" customFormat="1" s="4">
      <c r="A19" s="4" t="inlineStr">
        <is>
          <t>Monat</t>
        </is>
      </c>
      <c r="B19" s="4" t="inlineStr">
        <is>
          <t>Aug 2026</t>
        </is>
      </c>
      <c r="C19" s="4" t="inlineStr">
        <is>
          <t>Sep 2026</t>
        </is>
      </c>
      <c r="D19" s="4" t="inlineStr">
        <is>
          <t>Oct 2026</t>
        </is>
      </c>
      <c r="E19" s="4" t="inlineStr">
        <is>
          <t>Nov 2026</t>
        </is>
      </c>
      <c r="F19" s="4" t="inlineStr">
        <is>
          <t>Dec 2026</t>
        </is>
      </c>
      <c r="G19" s="4" t="inlineStr">
        <is>
          <t>Jan 2027</t>
        </is>
      </c>
      <c r="H19" s="4" t="inlineStr">
        <is>
          <t>Feb 2027</t>
        </is>
      </c>
      <c r="I19" s="4" t="inlineStr">
        <is>
          <t>Mar 2027</t>
        </is>
      </c>
      <c r="J19" s="4" t="inlineStr">
        <is>
          <t>Apr 2027</t>
        </is>
      </c>
      <c r="K19" s="4" t="inlineStr">
        <is>
          <t>May 2027</t>
        </is>
      </c>
      <c r="L19" s="4" t="inlineStr">
        <is>
          <t>Jun 2027</t>
        </is>
      </c>
      <c r="M19" s="4" t="inlineStr">
        <is>
          <t>Jul 2027</t>
        </is>
      </c>
      <c r="N19" s="4" t="inlineStr">
        <is>
          <t>Aug 2027</t>
        </is>
      </c>
      <c r="O19" s="4" t="inlineStr">
        <is>
          <t>Sep 2027</t>
        </is>
      </c>
      <c r="P19" s="4" t="inlineStr">
        <is>
          <t>Oct 2027</t>
        </is>
      </c>
      <c r="Q19" s="4" t="inlineStr">
        <is>
          <t>Nov 2027</t>
        </is>
      </c>
      <c r="R19" s="4" t="inlineStr">
        <is>
          <t>Dec 2027</t>
        </is>
      </c>
      <c r="S19" s="4" t="inlineStr">
        <is>
          <t>Jan 2028</t>
        </is>
      </c>
      <c r="T19" s="4" t="inlineStr">
        <is>
          <t>Feb 2028</t>
        </is>
      </c>
      <c r="U19" s="4" t="inlineStr">
        <is>
          <t>Mar 2028</t>
        </is>
      </c>
      <c r="V19" s="4" t="inlineStr">
        <is>
          <t>Apr 2028</t>
        </is>
      </c>
      <c r="W19" s="4" t="inlineStr">
        <is>
          <t>May 2028</t>
        </is>
      </c>
      <c r="X19" s="4" t="inlineStr">
        <is>
          <t>Jun 2028</t>
        </is>
      </c>
      <c r="Y19" s="4" t="inlineStr">
        <is>
          <t>Jul 2028</t>
        </is>
      </c>
      <c r="Z19" s="4" t="inlineStr">
        <is>
          <t>Aug 2028</t>
        </is>
      </c>
      <c r="AA19" s="4" t="inlineStr">
        <is>
          <t>Sep 2028</t>
        </is>
      </c>
      <c r="AB19" s="4" t="inlineStr">
        <is>
          <t>Oct 2028</t>
        </is>
      </c>
      <c r="AC19" s="4" t="inlineStr">
        <is>
          <t>Nov 2028</t>
        </is>
      </c>
      <c r="AD19" s="4" t="inlineStr">
        <is>
          <t>Dec 2028</t>
        </is>
      </c>
      <c r="AE19" s="4" t="inlineStr">
        <is>
          <t>Jan 2029</t>
        </is>
      </c>
      <c r="AF19" s="4" t="inlineStr">
        <is>
          <t>Feb 2029</t>
        </is>
      </c>
      <c r="AG19" s="4" t="inlineStr">
        <is>
          <t>Mar 2029</t>
        </is>
      </c>
      <c r="AH19" s="4" t="inlineStr">
        <is>
          <t>Apr 2029</t>
        </is>
      </c>
      <c r="AI19" s="4" t="inlineStr">
        <is>
          <t>May 2029</t>
        </is>
      </c>
      <c r="AJ19" s="4" t="inlineStr">
        <is>
          <t>Jun 2029</t>
        </is>
      </c>
      <c r="AK19" s="4" t="inlineStr">
        <is>
          <t>Jul 2029</t>
        </is>
      </c>
      <c r="AL19" s="4" t="inlineStr">
        <is>
          <t>Aug 2029</t>
        </is>
      </c>
      <c r="AM19" s="4" t="inlineStr">
        <is>
          <t>Sep 2029</t>
        </is>
      </c>
      <c r="AN19" s="4" t="inlineStr">
        <is>
          <t>Oct 2029</t>
        </is>
      </c>
      <c r="AO19" s="4" t="inlineStr">
        <is>
          <t>Nov 2029</t>
        </is>
      </c>
      <c r="AP19" s="4" t="inlineStr">
        <is>
          <t>Dec 2029</t>
        </is>
      </c>
      <c r="AQ19" s="4" t="inlineStr">
        <is>
          <t>Jan 2030</t>
        </is>
      </c>
      <c r="AR19" s="4" t="inlineStr">
        <is>
          <t>Feb 2030</t>
        </is>
      </c>
      <c r="AS19" s="4" t="inlineStr">
        <is>
          <t>Mar 2030</t>
        </is>
      </c>
      <c r="AT19" s="4" t="inlineStr">
        <is>
          <t>Apr 2030</t>
        </is>
      </c>
      <c r="AU19" s="4" t="inlineStr">
        <is>
          <t>May 2030</t>
        </is>
      </c>
      <c r="AV19" s="4" t="inlineStr">
        <is>
          <t>Jun 2030</t>
        </is>
      </c>
      <c r="AW19" s="4" t="inlineStr">
        <is>
          <t>Jul 2030</t>
        </is>
      </c>
      <c r="AX19" s="4" t="inlineStr">
        <is>
          <t>Aug 2030</t>
        </is>
      </c>
      <c r="AY19" s="4" t="inlineStr">
        <is>
          <t>Sep 2030</t>
        </is>
      </c>
      <c r="AZ19" s="4" t="inlineStr">
        <is>
          <t>Oct 2030</t>
        </is>
      </c>
      <c r="BA19" s="4" t="inlineStr">
        <is>
          <t>Nov 2030</t>
        </is>
      </c>
      <c r="BB19" s="4" t="inlineStr">
        <is>
          <t>Dec 2030</t>
        </is>
      </c>
    </row>
    <row r="20">
      <c r="A20" t="inlineStr">
        <is>
          <t>Headcount (monatlich)</t>
        </is>
      </c>
      <c r="B20" s="23">
        <f>Personalkosten!B90</f>
        <v/>
      </c>
      <c r="C20" s="23">
        <f>Personalkosten!C90</f>
        <v/>
      </c>
      <c r="D20" s="23">
        <f>Personalkosten!D90</f>
        <v/>
      </c>
      <c r="E20" s="23">
        <f>Personalkosten!E90</f>
        <v/>
      </c>
      <c r="F20" s="23">
        <f>Personalkosten!F90</f>
        <v/>
      </c>
      <c r="G20" s="23">
        <f>Personalkosten!G90</f>
        <v/>
      </c>
      <c r="H20" s="23">
        <f>Personalkosten!H90</f>
        <v/>
      </c>
      <c r="I20" s="23">
        <f>Personalkosten!I90</f>
        <v/>
      </c>
      <c r="J20" s="23">
        <f>Personalkosten!J90</f>
        <v/>
      </c>
      <c r="K20" s="23">
        <f>Personalkosten!K90</f>
        <v/>
      </c>
      <c r="L20" s="23">
        <f>Personalkosten!L90</f>
        <v/>
      </c>
      <c r="M20" s="23">
        <f>Personalkosten!M90</f>
        <v/>
      </c>
      <c r="N20" s="23">
        <f>Personalkosten!N90</f>
        <v/>
      </c>
      <c r="O20" s="23">
        <f>Personalkosten!O90</f>
        <v/>
      </c>
      <c r="P20" s="23">
        <f>Personalkosten!P90</f>
        <v/>
      </c>
      <c r="Q20" s="23">
        <f>Personalkosten!Q90</f>
        <v/>
      </c>
      <c r="R20" s="23">
        <f>Personalkosten!R90</f>
        <v/>
      </c>
      <c r="S20" s="23">
        <f>Personalkosten!S90</f>
        <v/>
      </c>
      <c r="T20" s="23">
        <f>Personalkosten!T90</f>
        <v/>
      </c>
      <c r="U20" s="23">
        <f>Personalkosten!U90</f>
        <v/>
      </c>
      <c r="V20" s="23">
        <f>Personalkosten!V90</f>
        <v/>
      </c>
      <c r="W20" s="23">
        <f>Personalkosten!W90</f>
        <v/>
      </c>
      <c r="X20" s="23">
        <f>Personalkosten!X90</f>
        <v/>
      </c>
      <c r="Y20" s="23">
        <f>Personalkosten!Y90</f>
        <v/>
      </c>
      <c r="Z20" s="23">
        <f>Personalkosten!Z90</f>
        <v/>
      </c>
      <c r="AA20" s="23">
        <f>Personalkosten!AA90</f>
        <v/>
      </c>
      <c r="AB20" s="23">
        <f>Personalkosten!AB90</f>
        <v/>
      </c>
      <c r="AC20" s="23">
        <f>Personalkosten!AC90</f>
        <v/>
      </c>
      <c r="AD20" s="23">
        <f>Personalkosten!AD90</f>
        <v/>
      </c>
      <c r="AE20" s="23">
        <f>Personalkosten!AE90</f>
        <v/>
      </c>
      <c r="AF20" s="23">
        <f>Personalkosten!AF90</f>
        <v/>
      </c>
      <c r="AG20" s="23">
        <f>Personalkosten!AG90</f>
        <v/>
      </c>
      <c r="AH20" s="23">
        <f>Personalkosten!AH90</f>
        <v/>
      </c>
      <c r="AI20" s="23">
        <f>Personalkosten!AI90</f>
        <v/>
      </c>
      <c r="AJ20" s="23">
        <f>Personalkosten!AJ90</f>
        <v/>
      </c>
      <c r="AK20" s="23">
        <f>Personalkosten!AK90</f>
        <v/>
      </c>
      <c r="AL20" s="23">
        <f>Personalkosten!AL90</f>
        <v/>
      </c>
      <c r="AM20" s="23">
        <f>Personalkosten!AM90</f>
        <v/>
      </c>
      <c r="AN20" s="23">
        <f>Personalkosten!AN90</f>
        <v/>
      </c>
      <c r="AO20" s="23">
        <f>Personalkosten!AO90</f>
        <v/>
      </c>
      <c r="AP20" s="23">
        <f>Personalkosten!AP90</f>
        <v/>
      </c>
      <c r="AQ20" s="23">
        <f>Personalkosten!AQ90</f>
        <v/>
      </c>
      <c r="AR20" s="23">
        <f>Personalkosten!AR90</f>
        <v/>
      </c>
      <c r="AS20" s="23">
        <f>Personalkosten!AS90</f>
        <v/>
      </c>
      <c r="AT20" s="23">
        <f>Personalkosten!AT90</f>
        <v/>
      </c>
      <c r="AU20" s="23">
        <f>Personalkosten!AU90</f>
        <v/>
      </c>
      <c r="AV20" s="23">
        <f>Personalkosten!AV90</f>
        <v/>
      </c>
      <c r="AW20" s="23">
        <f>Personalkosten!AW90</f>
        <v/>
      </c>
      <c r="AX20" s="23">
        <f>Personalkosten!AX90</f>
        <v/>
      </c>
      <c r="AY20" s="23">
        <f>Personalkosten!AY90</f>
        <v/>
      </c>
      <c r="AZ20" s="23">
        <f>Personalkosten!AZ90</f>
        <v/>
      </c>
      <c r="BA20" s="23">
        <f>Personalkosten!BA90</f>
        <v/>
      </c>
      <c r="BB20" s="23">
        <f>Personalkosten!BB90</f>
        <v/>
      </c>
    </row>
    <row r="22">
      <c r="A22" s="1" t="inlineStr">
        <is>
          <t>Personalkosten total (monatlich)</t>
        </is>
      </c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  <c r="V22" s="21" t="n"/>
      <c r="W22" s="21" t="n"/>
      <c r="X22" s="21" t="n"/>
      <c r="Y22" s="21" t="n"/>
      <c r="Z22" s="21" t="n"/>
      <c r="AA22" s="21" t="n"/>
      <c r="AB22" s="21" t="n"/>
      <c r="AC22" s="21" t="n"/>
      <c r="AD22" s="21" t="n"/>
      <c r="AE22" s="21" t="n"/>
      <c r="AF22" s="21" t="n"/>
      <c r="AG22" s="21" t="n"/>
      <c r="AH22" s="21" t="n"/>
      <c r="AI22" s="21" t="n"/>
      <c r="AJ22" s="21" t="n"/>
      <c r="AK22" s="21" t="n"/>
      <c r="AL22" s="21" t="n"/>
      <c r="AM22" s="21" t="n"/>
      <c r="AN22" s="21" t="n"/>
      <c r="AO22" s="21" t="n"/>
      <c r="AP22" s="21" t="n"/>
      <c r="AQ22" s="21" t="n"/>
      <c r="AR22" s="21" t="n"/>
      <c r="AS22" s="21" t="n"/>
      <c r="AT22" s="21" t="n"/>
      <c r="AU22" s="21" t="n"/>
      <c r="AV22" s="21" t="n"/>
      <c r="AW22" s="21" t="n"/>
      <c r="AX22" s="21" t="n"/>
      <c r="AY22" s="21" t="n"/>
      <c r="AZ22" s="21" t="n"/>
      <c r="BA22" s="21" t="n"/>
      <c r="BB22" s="21" t="n"/>
    </row>
    <row r="23" customFormat="1" s="4">
      <c r="A23" s="4" t="inlineStr">
        <is>
          <t>Monat</t>
        </is>
      </c>
      <c r="B23" s="4" t="inlineStr">
        <is>
          <t>Aug 2026</t>
        </is>
      </c>
      <c r="C23" s="4" t="inlineStr">
        <is>
          <t>Sep 2026</t>
        </is>
      </c>
      <c r="D23" s="4" t="inlineStr">
        <is>
          <t>Oct 2026</t>
        </is>
      </c>
      <c r="E23" s="4" t="inlineStr">
        <is>
          <t>Nov 2026</t>
        </is>
      </c>
      <c r="F23" s="4" t="inlineStr">
        <is>
          <t>Dec 2026</t>
        </is>
      </c>
      <c r="G23" s="4" t="inlineStr">
        <is>
          <t>Jan 2027</t>
        </is>
      </c>
      <c r="H23" s="4" t="inlineStr">
        <is>
          <t>Feb 2027</t>
        </is>
      </c>
      <c r="I23" s="4" t="inlineStr">
        <is>
          <t>Mar 2027</t>
        </is>
      </c>
      <c r="J23" s="4" t="inlineStr">
        <is>
          <t>Apr 2027</t>
        </is>
      </c>
      <c r="K23" s="4" t="inlineStr">
        <is>
          <t>May 2027</t>
        </is>
      </c>
      <c r="L23" s="4" t="inlineStr">
        <is>
          <t>Jun 2027</t>
        </is>
      </c>
      <c r="M23" s="4" t="inlineStr">
        <is>
          <t>Jul 2027</t>
        </is>
      </c>
      <c r="N23" s="4" t="inlineStr">
        <is>
          <t>Aug 2027</t>
        </is>
      </c>
      <c r="O23" s="4" t="inlineStr">
        <is>
          <t>Sep 2027</t>
        </is>
      </c>
      <c r="P23" s="4" t="inlineStr">
        <is>
          <t>Oct 2027</t>
        </is>
      </c>
      <c r="Q23" s="4" t="inlineStr">
        <is>
          <t>Nov 2027</t>
        </is>
      </c>
      <c r="R23" s="4" t="inlineStr">
        <is>
          <t>Dec 2027</t>
        </is>
      </c>
      <c r="S23" s="4" t="inlineStr">
        <is>
          <t>Jan 2028</t>
        </is>
      </c>
      <c r="T23" s="4" t="inlineStr">
        <is>
          <t>Feb 2028</t>
        </is>
      </c>
      <c r="U23" s="4" t="inlineStr">
        <is>
          <t>Mar 2028</t>
        </is>
      </c>
      <c r="V23" s="4" t="inlineStr">
        <is>
          <t>Apr 2028</t>
        </is>
      </c>
      <c r="W23" s="4" t="inlineStr">
        <is>
          <t>May 2028</t>
        </is>
      </c>
      <c r="X23" s="4" t="inlineStr">
        <is>
          <t>Jun 2028</t>
        </is>
      </c>
      <c r="Y23" s="4" t="inlineStr">
        <is>
          <t>Jul 2028</t>
        </is>
      </c>
      <c r="Z23" s="4" t="inlineStr">
        <is>
          <t>Aug 2028</t>
        </is>
      </c>
      <c r="AA23" s="4" t="inlineStr">
        <is>
          <t>Sep 2028</t>
        </is>
      </c>
      <c r="AB23" s="4" t="inlineStr">
        <is>
          <t>Oct 2028</t>
        </is>
      </c>
      <c r="AC23" s="4" t="inlineStr">
        <is>
          <t>Nov 2028</t>
        </is>
      </c>
      <c r="AD23" s="4" t="inlineStr">
        <is>
          <t>Dec 2028</t>
        </is>
      </c>
      <c r="AE23" s="4" t="inlineStr">
        <is>
          <t>Jan 2029</t>
        </is>
      </c>
      <c r="AF23" s="4" t="inlineStr">
        <is>
          <t>Feb 2029</t>
        </is>
      </c>
      <c r="AG23" s="4" t="inlineStr">
        <is>
          <t>Mar 2029</t>
        </is>
      </c>
      <c r="AH23" s="4" t="inlineStr">
        <is>
          <t>Apr 2029</t>
        </is>
      </c>
      <c r="AI23" s="4" t="inlineStr">
        <is>
          <t>May 2029</t>
        </is>
      </c>
      <c r="AJ23" s="4" t="inlineStr">
        <is>
          <t>Jun 2029</t>
        </is>
      </c>
      <c r="AK23" s="4" t="inlineStr">
        <is>
          <t>Jul 2029</t>
        </is>
      </c>
      <c r="AL23" s="4" t="inlineStr">
        <is>
          <t>Aug 2029</t>
        </is>
      </c>
      <c r="AM23" s="4" t="inlineStr">
        <is>
          <t>Sep 2029</t>
        </is>
      </c>
      <c r="AN23" s="4" t="inlineStr">
        <is>
          <t>Oct 2029</t>
        </is>
      </c>
      <c r="AO23" s="4" t="inlineStr">
        <is>
          <t>Nov 2029</t>
        </is>
      </c>
      <c r="AP23" s="4" t="inlineStr">
        <is>
          <t>Dec 2029</t>
        </is>
      </c>
      <c r="AQ23" s="4" t="inlineStr">
        <is>
          <t>Jan 2030</t>
        </is>
      </c>
      <c r="AR23" s="4" t="inlineStr">
        <is>
          <t>Feb 2030</t>
        </is>
      </c>
      <c r="AS23" s="4" t="inlineStr">
        <is>
          <t>Mar 2030</t>
        </is>
      </c>
      <c r="AT23" s="4" t="inlineStr">
        <is>
          <t>Apr 2030</t>
        </is>
      </c>
      <c r="AU23" s="4" t="inlineStr">
        <is>
          <t>May 2030</t>
        </is>
      </c>
      <c r="AV23" s="4" t="inlineStr">
        <is>
          <t>Jun 2030</t>
        </is>
      </c>
      <c r="AW23" s="4" t="inlineStr">
        <is>
          <t>Jul 2030</t>
        </is>
      </c>
      <c r="AX23" s="4" t="inlineStr">
        <is>
          <t>Aug 2030</t>
        </is>
      </c>
      <c r="AY23" s="4" t="inlineStr">
        <is>
          <t>Sep 2030</t>
        </is>
      </c>
      <c r="AZ23" s="4" t="inlineStr">
        <is>
          <t>Oct 2030</t>
        </is>
      </c>
      <c r="BA23" s="4" t="inlineStr">
        <is>
          <t>Nov 2030</t>
        </is>
      </c>
      <c r="BB23" s="4" t="inlineStr">
        <is>
          <t>Dec 2030</t>
        </is>
      </c>
    </row>
    <row r="24">
      <c r="A24" t="inlineStr">
        <is>
          <t>Personalkosten total (monatlich)</t>
        </is>
      </c>
      <c r="B24" s="21">
        <f>Personalkosten!B88</f>
        <v/>
      </c>
      <c r="C24" s="21">
        <f>Personalkosten!C88</f>
        <v/>
      </c>
      <c r="D24" s="21">
        <f>Personalkosten!D88</f>
        <v/>
      </c>
      <c r="E24" s="21">
        <f>Personalkosten!E88</f>
        <v/>
      </c>
      <c r="F24" s="21">
        <f>Personalkosten!F88</f>
        <v/>
      </c>
      <c r="G24" s="21">
        <f>Personalkosten!G88</f>
        <v/>
      </c>
      <c r="H24" s="21">
        <f>Personalkosten!H88</f>
        <v/>
      </c>
      <c r="I24" s="21">
        <f>Personalkosten!I88</f>
        <v/>
      </c>
      <c r="J24" s="21">
        <f>Personalkosten!J88</f>
        <v/>
      </c>
      <c r="K24" s="21">
        <f>Personalkosten!K88</f>
        <v/>
      </c>
      <c r="L24" s="21">
        <f>Personalkosten!L88</f>
        <v/>
      </c>
      <c r="M24" s="21">
        <f>Personalkosten!M88</f>
        <v/>
      </c>
      <c r="N24" s="21">
        <f>Personalkosten!N88</f>
        <v/>
      </c>
      <c r="O24" s="21">
        <f>Personalkosten!O88</f>
        <v/>
      </c>
      <c r="P24" s="21">
        <f>Personalkosten!P88</f>
        <v/>
      </c>
      <c r="Q24" s="21">
        <f>Personalkosten!Q88</f>
        <v/>
      </c>
      <c r="R24" s="21">
        <f>Personalkosten!R88</f>
        <v/>
      </c>
      <c r="S24" s="21">
        <f>Personalkosten!S88</f>
        <v/>
      </c>
      <c r="T24" s="21">
        <f>Personalkosten!T88</f>
        <v/>
      </c>
      <c r="U24" s="21">
        <f>Personalkosten!U88</f>
        <v/>
      </c>
      <c r="V24" s="21">
        <f>Personalkosten!V88</f>
        <v/>
      </c>
      <c r="W24" s="21">
        <f>Personalkosten!W88</f>
        <v/>
      </c>
      <c r="X24" s="21">
        <f>Personalkosten!X88</f>
        <v/>
      </c>
      <c r="Y24" s="21">
        <f>Personalkosten!Y88</f>
        <v/>
      </c>
      <c r="Z24" s="21">
        <f>Personalkosten!Z88</f>
        <v/>
      </c>
      <c r="AA24" s="21">
        <f>Personalkosten!AA88</f>
        <v/>
      </c>
      <c r="AB24" s="21">
        <f>Personalkosten!AB88</f>
        <v/>
      </c>
      <c r="AC24" s="21">
        <f>Personalkosten!AC88</f>
        <v/>
      </c>
      <c r="AD24" s="21">
        <f>Personalkosten!AD88</f>
        <v/>
      </c>
      <c r="AE24" s="21">
        <f>Personalkosten!AE88</f>
        <v/>
      </c>
      <c r="AF24" s="21">
        <f>Personalkosten!AF88</f>
        <v/>
      </c>
      <c r="AG24" s="21">
        <f>Personalkosten!AG88</f>
        <v/>
      </c>
      <c r="AH24" s="21">
        <f>Personalkosten!AH88</f>
        <v/>
      </c>
      <c r="AI24" s="21">
        <f>Personalkosten!AI88</f>
        <v/>
      </c>
      <c r="AJ24" s="21">
        <f>Personalkosten!AJ88</f>
        <v/>
      </c>
      <c r="AK24" s="21">
        <f>Personalkosten!AK88</f>
        <v/>
      </c>
      <c r="AL24" s="21">
        <f>Personalkosten!AL88</f>
        <v/>
      </c>
      <c r="AM24" s="21">
        <f>Personalkosten!AM88</f>
        <v/>
      </c>
      <c r="AN24" s="21">
        <f>Personalkosten!AN88</f>
        <v/>
      </c>
      <c r="AO24" s="21">
        <f>Personalkosten!AO88</f>
        <v/>
      </c>
      <c r="AP24" s="21">
        <f>Personalkosten!AP88</f>
        <v/>
      </c>
      <c r="AQ24" s="21">
        <f>Personalkosten!AQ88</f>
        <v/>
      </c>
      <c r="AR24" s="21">
        <f>Personalkosten!AR88</f>
        <v/>
      </c>
      <c r="AS24" s="21">
        <f>Personalkosten!AS88</f>
        <v/>
      </c>
      <c r="AT24" s="21">
        <f>Personalkosten!AT88</f>
        <v/>
      </c>
      <c r="AU24" s="21">
        <f>Personalkosten!AU88</f>
        <v/>
      </c>
      <c r="AV24" s="21">
        <f>Personalkosten!AV88</f>
        <v/>
      </c>
      <c r="AW24" s="21">
        <f>Personalkosten!AW88</f>
        <v/>
      </c>
      <c r="AX24" s="21">
        <f>Personalkosten!AX88</f>
        <v/>
      </c>
      <c r="AY24" s="21">
        <f>Personalkosten!AY88</f>
        <v/>
      </c>
      <c r="AZ24" s="21">
        <f>Personalkosten!AZ88</f>
        <v/>
      </c>
      <c r="BA24" s="21">
        <f>Personalkosten!BA88</f>
        <v/>
      </c>
      <c r="BB24" s="21">
        <f>Personalkosten!BB88</f>
        <v/>
      </c>
    </row>
  </sheetData>
  <pageMargins left="0.7" right="0.7" top="0.75" bottom="0.75" header="0.3" footer="0.3"/>
  <pageSetup orientation="portrait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27"/>
  <sheetViews>
    <sheetView zoomScale="181" workbookViewId="0">
      <selection activeCell="B14" sqref="B14"/>
    </sheetView>
  </sheetViews>
  <sheetFormatPr baseColWidth="10" defaultColWidth="8.83203125" defaultRowHeight="15"/>
  <cols>
    <col width="38" customWidth="1" min="1" max="1"/>
    <col width="14" customWidth="1" min="2" max="6"/>
  </cols>
  <sheetData>
    <row r="1" customFormat="1" s="1">
      <c r="A1" s="6" t="inlineStr">
        <is>
          <t>Position</t>
        </is>
      </c>
      <c r="B1" s="7" t="inlineStr">
        <is>
          <t>2026</t>
        </is>
      </c>
      <c r="C1" s="7" t="inlineStr">
        <is>
          <t>2027</t>
        </is>
      </c>
      <c r="D1" s="7" t="inlineStr">
        <is>
          <t>2028</t>
        </is>
      </c>
      <c r="E1" s="7" t="inlineStr">
        <is>
          <t>2029</t>
        </is>
      </c>
      <c r="F1" s="7" t="inlineStr">
        <is>
          <t>2030</t>
        </is>
      </c>
    </row>
    <row r="2">
      <c r="A2" s="8" t="inlineStr">
        <is>
          <t>Umsatzerlöse</t>
        </is>
      </c>
      <c r="B2" s="20">
        <f>SUM(Umsatzerlöse!B14:F14)</f>
        <v/>
      </c>
      <c r="C2" s="20">
        <f>SUM(Umsatzerlöse!G14:R14)</f>
        <v/>
      </c>
      <c r="D2" s="20">
        <f>SUM(Umsatzerlöse!S14:AD14)</f>
        <v/>
      </c>
      <c r="E2" s="20">
        <f>SUM(Umsatzerlöse!AE14:AP14)</f>
        <v/>
      </c>
      <c r="F2" s="20">
        <f>SUM(Umsatzerlöse!AQ14:BB14)</f>
        <v/>
      </c>
    </row>
    <row r="3">
      <c r="A3" s="8" t="inlineStr">
        <is>
          <t>Bestandsveränderungen</t>
        </is>
      </c>
      <c r="B3" s="20" t="n">
        <v>0</v>
      </c>
      <c r="C3" s="20" t="n">
        <v>0</v>
      </c>
      <c r="D3" s="20" t="n">
        <v>0</v>
      </c>
      <c r="E3" s="20" t="n">
        <v>0</v>
      </c>
      <c r="F3" s="20" t="n">
        <v>0</v>
      </c>
    </row>
    <row r="4" customFormat="1" s="11">
      <c r="A4" s="6" t="inlineStr">
        <is>
          <t>Gesamtleistung</t>
        </is>
      </c>
      <c r="B4" s="22">
        <f>SUM(Umsatzerlöse!B14:F14)</f>
        <v/>
      </c>
      <c r="C4" s="22">
        <f>SUM(Umsatzerlöse!G14:R14)</f>
        <v/>
      </c>
      <c r="D4" s="22">
        <f>SUM(Umsatzerlöse!S14:AD14)</f>
        <v/>
      </c>
      <c r="E4" s="22">
        <f>SUM(Umsatzerlöse!AE14:AP14)</f>
        <v/>
      </c>
      <c r="F4" s="22">
        <f>SUM(Umsatzerlöse!AQ14:BB14)</f>
        <v/>
      </c>
    </row>
    <row r="5">
      <c r="A5" s="8" t="inlineStr">
        <is>
          <t>Materialaufwand Waren</t>
        </is>
      </c>
      <c r="B5" s="20" t="n">
        <v>0</v>
      </c>
      <c r="C5" s="20" t="n">
        <v>0</v>
      </c>
      <c r="D5" s="20" t="n">
        <v>0</v>
      </c>
      <c r="E5" s="20" t="n">
        <v>0</v>
      </c>
      <c r="F5" s="20" t="n">
        <v>0</v>
      </c>
    </row>
    <row r="6">
      <c r="A6" s="8" t="inlineStr">
        <is>
          <t>Materialaufwand Leistungen</t>
        </is>
      </c>
      <c r="B6" s="20" t="n">
        <v>0</v>
      </c>
      <c r="C6" s="20" t="n">
        <v>0</v>
      </c>
      <c r="D6" s="20" t="n">
        <v>0</v>
      </c>
      <c r="E6" s="20" t="n">
        <v>0</v>
      </c>
      <c r="F6" s="20" t="n">
        <v>0</v>
      </c>
    </row>
    <row r="7" customFormat="1" s="11">
      <c r="A7" s="6" t="inlineStr">
        <is>
          <t>Summe Materialaufwand</t>
        </is>
      </c>
      <c r="B7" s="22">
        <f>SUM(Materialaufwand!B9:F9)</f>
        <v/>
      </c>
      <c r="C7" s="22">
        <f>SUM(Materialaufwand!G9:R9)</f>
        <v/>
      </c>
      <c r="D7" s="22">
        <f>SUM(Materialaufwand!S9:AD9)</f>
        <v/>
      </c>
      <c r="E7" s="22">
        <f>SUM(Materialaufwand!AE9:AP9)</f>
        <v/>
      </c>
      <c r="F7" s="22">
        <f>SUM(Materialaufwand!AQ9:BB9)</f>
        <v/>
      </c>
    </row>
    <row r="8" customFormat="1" s="11">
      <c r="A8" s="6" t="inlineStr">
        <is>
          <t>Rohergebnis</t>
        </is>
      </c>
      <c r="B8" s="22">
        <f>B2-B7</f>
        <v/>
      </c>
      <c r="C8" s="22">
        <f>C2-C7</f>
        <v/>
      </c>
      <c r="D8" s="22">
        <f>D2-D7</f>
        <v/>
      </c>
      <c r="E8" s="22">
        <f>E2-E7</f>
        <v/>
      </c>
      <c r="F8" s="22">
        <f>F2-F7</f>
        <v/>
      </c>
    </row>
    <row r="9">
      <c r="A9" s="8" t="inlineStr">
        <is>
          <t>Löhne und Gehälter</t>
        </is>
      </c>
      <c r="B9" s="20">
        <f>SUM(Personalkosten!B46:F46)</f>
        <v/>
      </c>
      <c r="C9" s="20">
        <f>SUM(Personalkosten!G46:R46)</f>
        <v/>
      </c>
      <c r="D9" s="20">
        <f>SUM(Personalkosten!S46:AD46)</f>
        <v/>
      </c>
      <c r="E9" s="20">
        <f>SUM(Personalkosten!AE46:AP46)</f>
        <v/>
      </c>
      <c r="F9" s="20">
        <f>SUM(Personalkosten!AQ46:BB46)</f>
        <v/>
      </c>
    </row>
    <row r="10">
      <c r="A10" s="8" t="inlineStr">
        <is>
          <t>Soziale Abgaben</t>
        </is>
      </c>
      <c r="B10" s="20">
        <f>SUM(Personalkosten!B67:F67)</f>
        <v/>
      </c>
      <c r="C10" s="20">
        <f>SUM(Personalkosten!G67:R67)</f>
        <v/>
      </c>
      <c r="D10" s="20">
        <f>SUM(Personalkosten!S67:AD67)</f>
        <v/>
      </c>
      <c r="E10" s="20">
        <f>SUM(Personalkosten!AE67:AP67)</f>
        <v/>
      </c>
      <c r="F10" s="20">
        <f>SUM(Personalkosten!AQ67:BB67)</f>
        <v/>
      </c>
    </row>
    <row r="11">
      <c r="A11" s="6" t="inlineStr">
        <is>
          <t>Summe Personalaufwand</t>
        </is>
      </c>
      <c r="B11" s="20">
        <f>B9+B10</f>
        <v/>
      </c>
      <c r="C11" s="20">
        <f>C9+C10</f>
        <v/>
      </c>
      <c r="D11" s="20">
        <f>D9+D10</f>
        <v/>
      </c>
      <c r="E11" s="20">
        <f>E9+E10</f>
        <v/>
      </c>
      <c r="F11" s="20">
        <f>F9+F10</f>
        <v/>
      </c>
    </row>
    <row r="12">
      <c r="A12" s="8" t="inlineStr">
        <is>
          <t>Abschreibungen</t>
        </is>
      </c>
      <c r="B12" s="20">
        <f>SUM(Investitionen!B79:F79)</f>
        <v/>
      </c>
      <c r="C12" s="20">
        <f>SUM(Investitionen!G79:R79)</f>
        <v/>
      </c>
      <c r="D12" s="20">
        <f>SUM(Investitionen!S79:AD79)</f>
        <v/>
      </c>
      <c r="E12" s="20">
        <f>SUM(Investitionen!AE79:AP79)</f>
        <v/>
      </c>
      <c r="F12" s="20">
        <f>SUM(Investitionen!AQ79:BB79)</f>
        <v/>
      </c>
    </row>
    <row r="13">
      <c r="A13" s="8" t="inlineStr">
        <is>
          <t>Sonst. betriebl. Aufwendungen</t>
        </is>
      </c>
      <c r="B13" s="20">
        <f>SUM('Betriebliche Aufwendungen'!B52:F52)</f>
        <v/>
      </c>
      <c r="C13" s="20">
        <f>SUM('Betriebliche Aufwendungen'!G52:R52)</f>
        <v/>
      </c>
      <c r="D13" s="20">
        <f>SUM('Betriebliche Aufwendungen'!S52:AD52)</f>
        <v/>
      </c>
      <c r="E13" s="20">
        <f>SUM('Betriebliche Aufwendungen'!AE52:AP52)</f>
        <v/>
      </c>
      <c r="F13" s="20">
        <f>SUM('Betriebliche Aufwendungen'!AQ52:BB52)</f>
        <v/>
      </c>
    </row>
    <row r="14">
      <c r="A14" s="8" t="inlineStr">
        <is>
          <t>Sonst. betriebl. Erträge</t>
        </is>
      </c>
      <c r="B14" s="20" t="n"/>
      <c r="C14" s="20" t="n"/>
      <c r="D14" s="20" t="n"/>
      <c r="E14" s="20" t="n"/>
      <c r="F14" s="20" t="n"/>
    </row>
    <row r="15">
      <c r="A15" s="6" t="inlineStr">
        <is>
          <t>Summe sonst. Erträge</t>
        </is>
      </c>
      <c r="B15" s="20">
        <f>B14</f>
        <v/>
      </c>
      <c r="C15" s="20">
        <f>C14</f>
        <v/>
      </c>
      <c r="D15" s="20">
        <f>D14</f>
        <v/>
      </c>
      <c r="E15" s="20">
        <f>E14</f>
        <v/>
      </c>
      <c r="F15" s="20">
        <f>F14</f>
        <v/>
      </c>
    </row>
    <row r="16" customFormat="1" s="11">
      <c r="A16" s="6" t="inlineStr">
        <is>
          <t>EBIT</t>
        </is>
      </c>
      <c r="B16" s="22">
        <f>B2-B7-B11-B12-B13</f>
        <v/>
      </c>
      <c r="C16" s="22">
        <f>C2-C7-C11-C12-C13</f>
        <v/>
      </c>
      <c r="D16" s="22">
        <f>D2-D7-D11-D12-D13</f>
        <v/>
      </c>
      <c r="E16" s="22">
        <f>E2-E7-E11-E12-E13</f>
        <v/>
      </c>
      <c r="F16" s="22">
        <f>F2-F7-F11-F12-F13</f>
        <v/>
      </c>
    </row>
    <row r="17">
      <c r="A17" s="8" t="inlineStr">
        <is>
          <t>Zinserträge</t>
        </is>
      </c>
      <c r="B17" s="20" t="n">
        <v>0</v>
      </c>
      <c r="C17" s="20" t="n">
        <v>0</v>
      </c>
      <c r="D17" s="20" t="n">
        <v>0</v>
      </c>
      <c r="E17" s="20" t="n">
        <v>0</v>
      </c>
      <c r="F17" s="20" t="n">
        <v>0</v>
      </c>
    </row>
    <row r="18">
      <c r="A18" s="8" t="inlineStr">
        <is>
          <t>Zinsaufwendungen</t>
        </is>
      </c>
      <c r="B18" s="20" t="n">
        <v>0</v>
      </c>
      <c r="C18" s="20" t="n">
        <v>0</v>
      </c>
      <c r="D18" s="20" t="n">
        <v>0</v>
      </c>
      <c r="E18" s="20" t="n">
        <v>0</v>
      </c>
      <c r="F18" s="20" t="n">
        <v>0</v>
      </c>
    </row>
    <row r="19">
      <c r="A19" s="6" t="inlineStr">
        <is>
          <t>Steuern gesamt</t>
        </is>
      </c>
      <c r="B19" s="20">
        <f>B20+B21</f>
        <v/>
      </c>
      <c r="C19" s="20">
        <f>C20+C21</f>
        <v/>
      </c>
      <c r="D19" s="20">
        <f>D20+D21</f>
        <v/>
      </c>
      <c r="E19" s="20">
        <f>E20+E21</f>
        <v/>
      </c>
      <c r="F19" s="20">
        <f>F20+F21</f>
        <v/>
      </c>
    </row>
    <row r="20">
      <c r="A20" s="8" t="inlineStr">
        <is>
          <t>Körperschaftssteuer</t>
        </is>
      </c>
      <c r="B20" s="20">
        <f>ROUND(B26*Treiber!$B$25,0)</f>
        <v/>
      </c>
      <c r="C20" s="20">
        <f>ROUND(C26*Treiber!$B$25,0)</f>
        <v/>
      </c>
      <c r="D20" s="20">
        <f>ROUND(D26*Treiber!$B$25,0)</f>
        <v/>
      </c>
      <c r="E20" s="20">
        <f>ROUND(E26*Treiber!$B$25,0)</f>
        <v/>
      </c>
      <c r="F20" s="20">
        <f>ROUND(F26*Treiber!$B$25,0)</f>
        <v/>
      </c>
    </row>
    <row r="21">
      <c r="A21" s="8" t="inlineStr">
        <is>
          <t>Gewerbesteuer</t>
        </is>
      </c>
      <c r="B21" s="20">
        <f>ROUND(B26*Treiber!$B$26,0)</f>
        <v/>
      </c>
      <c r="C21" s="20">
        <f>ROUND(C26*Treiber!$B$26,0)</f>
        <v/>
      </c>
      <c r="D21" s="20">
        <f>ROUND(D26*Treiber!$B$26,0)</f>
        <v/>
      </c>
      <c r="E21" s="20">
        <f>ROUND(E26*Treiber!$B$26,0)</f>
        <v/>
      </c>
      <c r="F21" s="20">
        <f>ROUND(F26*Treiber!$B$26,0)</f>
        <v/>
      </c>
    </row>
    <row r="22">
      <c r="A22" s="6" t="inlineStr">
        <is>
          <t>Ergebnis nach Steuern</t>
        </is>
      </c>
      <c r="B22" s="22">
        <f>B16+B17-B18-B19</f>
        <v/>
      </c>
      <c r="C22" s="22">
        <f>C16+C17-C18-C19</f>
        <v/>
      </c>
      <c r="D22" s="22">
        <f>D16+D17-D18-D19</f>
        <v/>
      </c>
      <c r="E22" s="22">
        <f>E16+E17-E18-E19</f>
        <v/>
      </c>
      <c r="F22" s="22">
        <f>F16+F17-F18-F19</f>
        <v/>
      </c>
    </row>
    <row r="23">
      <c r="A23" s="8" t="inlineStr">
        <is>
          <t>Sonstige Steuern</t>
        </is>
      </c>
      <c r="B23" s="20" t="n">
        <v>0</v>
      </c>
      <c r="C23" s="20" t="n">
        <v>0</v>
      </c>
      <c r="D23" s="20" t="n">
        <v>0</v>
      </c>
      <c r="E23" s="20" t="n">
        <v>0</v>
      </c>
      <c r="F23" s="20" t="n">
        <v>0</v>
      </c>
    </row>
    <row r="24">
      <c r="A24" s="6" t="inlineStr">
        <is>
          <t>Jahresüberschuss</t>
        </is>
      </c>
      <c r="B24" s="22">
        <f>B16+B17-B18-B19</f>
        <v/>
      </c>
      <c r="C24" s="22">
        <f>C16+C17-C18-C19</f>
        <v/>
      </c>
      <c r="D24" s="22">
        <f>D16+D17-D18-D19</f>
        <v/>
      </c>
      <c r="E24" s="22">
        <f>E16+E17-E18-E19</f>
        <v/>
      </c>
      <c r="F24" s="22">
        <f>F16+F17-F18-F19</f>
        <v/>
      </c>
    </row>
    <row r="25">
      <c r="A25" t="inlineStr">
        <is>
          <t>Verlustvortrag Anfang (kumulativ)</t>
        </is>
      </c>
      <c r="B25" s="21" t="n">
        <v>0</v>
      </c>
      <c r="C25" s="21">
        <f>B27</f>
        <v/>
      </c>
      <c r="D25" s="21">
        <f>C27</f>
        <v/>
      </c>
      <c r="E25" s="21">
        <f>D27</f>
        <v/>
      </c>
      <c r="F25" s="21">
        <f>E27</f>
        <v/>
      </c>
    </row>
    <row r="26">
      <c r="A26" t="inlineStr">
        <is>
          <t>Zu versteuerndes Einkommen (nach Verlustvortrag)</t>
        </is>
      </c>
      <c r="B26" s="21">
        <f>MAX(0,B16+B17-B18+B25)</f>
        <v/>
      </c>
      <c r="C26" s="21">
        <f>MAX(0,C16+C17-C18+C25)</f>
        <v/>
      </c>
      <c r="D26" s="21">
        <f>MAX(0,D16+D17-D18+D25)</f>
        <v/>
      </c>
      <c r="E26" s="21">
        <f>MAX(0,E16+E17-E18+E25)</f>
        <v/>
      </c>
      <c r="F26" s="21">
        <f>MAX(0,F16+F17-F18+F25)</f>
        <v/>
      </c>
    </row>
    <row r="27">
      <c r="A27" t="inlineStr">
        <is>
          <t>Verlustvortrag Ende (für Folgejahr)</t>
        </is>
      </c>
      <c r="B27" s="21">
        <f>MIN(0,B16+B17-B18+B25)</f>
        <v/>
      </c>
      <c r="C27" s="21">
        <f>MIN(0,C16+C17-C18+C25)</f>
        <v/>
      </c>
      <c r="D27" s="21">
        <f>MIN(0,D16+D17-D18+D25)</f>
        <v/>
      </c>
      <c r="E27" s="21">
        <f>MIN(0,E16+E17-E18+E25)</f>
        <v/>
      </c>
      <c r="F27" s="21">
        <f>MIN(0,F16+F17-F18+F25)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86"/>
  <sheetViews>
    <sheetView workbookViewId="0">
      <selection activeCell="A1" sqref="A1"/>
    </sheetView>
  </sheetViews>
  <sheetFormatPr baseColWidth="10" defaultColWidth="8.83203125" defaultRowHeight="15"/>
  <cols>
    <col width="56" customWidth="1" min="1" max="1"/>
    <col width="14" customWidth="1" min="2" max="2"/>
  </cols>
  <sheetData>
    <row r="1" ht="19" customHeight="1">
      <c r="A1" s="12" t="inlineStr">
        <is>
          <t>Treiber-Annahmen (zentrale Parameter)</t>
        </is>
      </c>
    </row>
    <row r="3" ht="16" customHeight="1">
      <c r="A3" s="13" t="inlineStr">
        <is>
          <t>KFZ-Logik</t>
        </is>
      </c>
    </row>
    <row r="4">
      <c r="A4" t="inlineStr">
        <is>
          <t>Mitarbeiter je Firmenfahrzeug</t>
        </is>
      </c>
      <c r="B4" s="26" t="n">
        <v>4</v>
      </c>
    </row>
    <row r="5">
      <c r="A5" t="inlineStr">
        <is>
          <t>Leasing EUR/Auto/Monat</t>
        </is>
      </c>
      <c r="B5" s="27" t="n">
        <v>500</v>
      </c>
    </row>
    <row r="6">
      <c r="A6" t="inlineStr">
        <is>
          <t>Kraftstoff/Ladestrom EUR/Auto/Monat</t>
        </is>
      </c>
      <c r="B6" s="27" t="n">
        <v>200</v>
      </c>
    </row>
    <row r="7">
      <c r="A7" t="inlineStr">
        <is>
          <t>KFZ-Steuer EUR/Auto/Monat</t>
        </is>
      </c>
      <c r="B7" s="27" t="n">
        <v>30</v>
      </c>
    </row>
    <row r="8">
      <c r="A8" t="inlineStr">
        <is>
          <t>KFZ-Versicherung EUR/Auto/Monat</t>
        </is>
      </c>
      <c r="B8" s="27" t="n">
        <v>80</v>
      </c>
    </row>
    <row r="10" ht="16" customHeight="1">
      <c r="A10" s="13" t="inlineStr">
        <is>
          <t>Marketing</t>
        </is>
      </c>
    </row>
    <row r="11">
      <c r="A11" t="inlineStr">
        <is>
          <t>Marketing-Agentur % vom Umsatz</t>
        </is>
      </c>
      <c r="B11" s="28" t="n">
        <v>0.05</v>
      </c>
    </row>
    <row r="12">
      <c r="A12" t="inlineStr">
        <is>
          <t>Editorial Content % vom Umsatz</t>
        </is>
      </c>
      <c r="B12" s="28" t="n">
        <v>0.02</v>
      </c>
    </row>
    <row r="13">
      <c r="A13" t="inlineStr">
        <is>
          <t>Editorial Content Cap EUR/Monat</t>
        </is>
      </c>
      <c r="B13" s="27" t="n">
        <v>2000</v>
      </c>
    </row>
    <row r="14">
      <c r="A14" t="inlineStr">
        <is>
          <t>Messen-Pauschale EUR/Bestandskunde/Monat</t>
        </is>
      </c>
      <c r="B14" s="27" t="n">
        <v>0</v>
      </c>
    </row>
    <row r="16" ht="16" customHeight="1">
      <c r="A16" s="13" t="inlineStr">
        <is>
          <t>Personal-Skalierte Sonstige</t>
        </is>
      </c>
    </row>
    <row r="17">
      <c r="A17" t="inlineStr">
        <is>
          <t>Recruiting EUR/Monat (pauschal solang neue MA in Pipeline)</t>
        </is>
      </c>
      <c r="B17" s="27" t="n">
        <v>300</v>
      </c>
    </row>
    <row r="18">
      <c r="A18" t="inlineStr">
        <is>
          <t>Software-Lizenzen EUR/MA/Monat</t>
        </is>
      </c>
      <c r="B18" s="27" t="n">
        <v>50</v>
      </c>
    </row>
    <row r="19">
      <c r="A19" t="inlineStr">
        <is>
          <t>KI-Tools EUR/MA/Monat</t>
        </is>
      </c>
      <c r="B19" s="27" t="n">
        <v>30</v>
      </c>
    </row>
    <row r="20">
      <c r="A20" t="inlineStr">
        <is>
          <t>Bank-/Kreditkartengebuehren EUR/MA/Monat</t>
        </is>
      </c>
      <c r="B20" s="27" t="n">
        <v>5</v>
      </c>
    </row>
    <row r="22">
      <c r="A22" s="17" t="inlineStr">
        <is>
          <t>Forschungszulage &amp; Steuern</t>
        </is>
      </c>
    </row>
    <row r="23">
      <c r="A23" t="inlineStr">
        <is>
          <t>Forschungszulage Förderquote (KMU 35%, sonst 25%)</t>
        </is>
      </c>
      <c r="B23" s="24" t="n">
        <v>0.25</v>
      </c>
    </row>
    <row r="24">
      <c r="A24" t="inlineStr">
        <is>
          <t>AG-Sozialfaktor F&amp;E (1 + AG-Sozial%)</t>
        </is>
      </c>
      <c r="B24" t="n">
        <v>1.2043</v>
      </c>
    </row>
    <row r="25">
      <c r="A25" t="inlineStr">
        <is>
          <t>Körperschaftsteuer-Satz inkl. SolZ (15% × 1.055)</t>
        </is>
      </c>
      <c r="B25" s="24" t="n">
        <v>0.15825</v>
      </c>
    </row>
    <row r="26">
      <c r="A26" t="inlineStr">
        <is>
          <t>Gewerbesteuer-Satz (Hebesatz 350%)</t>
        </is>
      </c>
      <c r="B26" s="24" t="n">
        <v>0.1225</v>
      </c>
    </row>
    <row r="28">
      <c r="A28" s="17" t="inlineStr">
        <is>
          <t>Channel-Vertrieb (Bechtle/Cancom)</t>
        </is>
      </c>
    </row>
    <row r="29">
      <c r="A29" t="inlineStr">
        <is>
          <t>Anteil Kunden über Channel</t>
        </is>
      </c>
      <c r="B29" s="24" t="n">
        <v>0.7</v>
      </c>
    </row>
    <row r="30">
      <c r="A30" t="inlineStr">
        <is>
          <t>Channel-Provision (Anteil vom Umsatz)</t>
        </is>
      </c>
      <c r="B30" s="24" t="n">
        <v>0.25</v>
      </c>
    </row>
    <row r="32">
      <c r="A32" t="inlineStr">
        <is>
          <t>Kundenakquise</t>
        </is>
      </c>
    </row>
    <row r="33">
      <c r="A33" t="inlineStr">
        <is>
          <t>Neukunden/Monat Starter 2026</t>
        </is>
      </c>
      <c r="B33" s="23" t="n">
        <v>1</v>
      </c>
    </row>
    <row r="34">
      <c r="A34" t="inlineStr">
        <is>
          <t>Neukunden/Monat Starter 2027</t>
        </is>
      </c>
      <c r="B34" s="23" t="n">
        <v>1</v>
      </c>
    </row>
    <row r="35">
      <c r="A35" t="inlineStr">
        <is>
          <t>Neukunden/Monat Starter 2028</t>
        </is>
      </c>
      <c r="B35" s="23" t="n">
        <v>3</v>
      </c>
    </row>
    <row r="36">
      <c r="A36" t="inlineStr">
        <is>
          <t>Neukunden/Monat Starter 2029</t>
        </is>
      </c>
      <c r="B36" s="23" t="n">
        <v>6</v>
      </c>
    </row>
    <row r="37">
      <c r="A37" t="inlineStr">
        <is>
          <t>Neukunden/Monat Starter 2030</t>
        </is>
      </c>
      <c r="B37" s="23" t="n">
        <v>10</v>
      </c>
    </row>
    <row r="38">
      <c r="A38" t="inlineStr">
        <is>
          <t>Neukunden/Monat Professional 2026</t>
        </is>
      </c>
      <c r="B38" s="23" t="n">
        <v>1</v>
      </c>
    </row>
    <row r="39">
      <c r="A39" t="inlineStr">
        <is>
          <t>Neukunden/Monat Professional 2027</t>
        </is>
      </c>
      <c r="B39" s="23" t="n">
        <v>1</v>
      </c>
    </row>
    <row r="40">
      <c r="A40" t="inlineStr">
        <is>
          <t>Neukunden/Monat Professional 2028</t>
        </is>
      </c>
      <c r="B40" s="23" t="n">
        <v>2</v>
      </c>
    </row>
    <row r="41">
      <c r="A41" t="inlineStr">
        <is>
          <t>Neukunden/Monat Professional 2029</t>
        </is>
      </c>
      <c r="B41" s="23" t="n">
        <v>4</v>
      </c>
    </row>
    <row r="42">
      <c r="A42" t="inlineStr">
        <is>
          <t>Neukunden/Monat Professional 2030</t>
        </is>
      </c>
      <c r="B42" s="23" t="n">
        <v>7</v>
      </c>
    </row>
    <row r="43">
      <c r="A43" t="inlineStr">
        <is>
          <t>Neukunden/Monat Enterprise 2026</t>
        </is>
      </c>
      <c r="B43" s="23" t="n">
        <v>0</v>
      </c>
    </row>
    <row r="44">
      <c r="A44" t="inlineStr">
        <is>
          <t>Neukunden/Monat Enterprise 2027</t>
        </is>
      </c>
      <c r="B44" s="23" t="n">
        <v>0</v>
      </c>
    </row>
    <row r="45">
      <c r="A45" t="inlineStr">
        <is>
          <t>Neukunden/Monat Enterprise 2028</t>
        </is>
      </c>
      <c r="B45" s="23" t="n">
        <v>1</v>
      </c>
    </row>
    <row r="46">
      <c r="A46" t="inlineStr">
        <is>
          <t>Neukunden/Monat Enterprise 2029</t>
        </is>
      </c>
      <c r="B46" s="23" t="n">
        <v>2</v>
      </c>
    </row>
    <row r="47">
      <c r="A47" t="inlineStr">
        <is>
          <t>Neukunden/Monat Enterprise 2030</t>
        </is>
      </c>
      <c r="B47" s="23" t="n">
        <v>5</v>
      </c>
    </row>
    <row r="49">
      <c r="A49" t="inlineStr">
        <is>
          <t>Churn (monatliche Rate, pro Jahr)</t>
        </is>
      </c>
    </row>
    <row r="50">
      <c r="A50" t="inlineStr">
        <is>
          <t>Churn-Rate/Monat Starter 2026</t>
        </is>
      </c>
      <c r="B50" s="24" t="n">
        <v>0.08</v>
      </c>
    </row>
    <row r="51">
      <c r="A51" t="inlineStr">
        <is>
          <t>Churn-Rate/Monat Starter 2027</t>
        </is>
      </c>
      <c r="B51" s="24" t="n">
        <v>0.05</v>
      </c>
    </row>
    <row r="52">
      <c r="A52" t="inlineStr">
        <is>
          <t>Churn-Rate/Monat Starter 2028</t>
        </is>
      </c>
      <c r="B52" s="24" t="n">
        <v>0.03</v>
      </c>
    </row>
    <row r="53">
      <c r="A53" t="inlineStr">
        <is>
          <t>Churn-Rate/Monat Starter 2029</t>
        </is>
      </c>
      <c r="B53" s="24" t="n">
        <v>0.02</v>
      </c>
    </row>
    <row r="54">
      <c r="A54" t="inlineStr">
        <is>
          <t>Churn-Rate/Monat Starter 2030</t>
        </is>
      </c>
      <c r="B54" s="24" t="n">
        <v>0.015</v>
      </c>
    </row>
    <row r="55">
      <c r="A55" t="inlineStr">
        <is>
          <t>Churn-Rate/Monat Professional 2026</t>
        </is>
      </c>
      <c r="B55" s="24" t="n">
        <v>0.025</v>
      </c>
    </row>
    <row r="56">
      <c r="A56" t="inlineStr">
        <is>
          <t>Churn-Rate/Monat Professional 2027</t>
        </is>
      </c>
      <c r="B56" s="24" t="n">
        <v>0.02</v>
      </c>
    </row>
    <row r="57">
      <c r="A57" t="inlineStr">
        <is>
          <t>Churn-Rate/Monat Professional 2028</t>
        </is>
      </c>
      <c r="B57" s="24" t="n">
        <v>0.015</v>
      </c>
    </row>
    <row r="58">
      <c r="A58" t="inlineStr">
        <is>
          <t>Churn-Rate/Monat Professional 2029</t>
        </is>
      </c>
      <c r="B58" s="24" t="n">
        <v>0.01</v>
      </c>
    </row>
    <row r="59">
      <c r="A59" t="inlineStr">
        <is>
          <t>Churn-Rate/Monat Professional 2030</t>
        </is>
      </c>
      <c r="B59" s="24" t="n">
        <v>0.008</v>
      </c>
    </row>
    <row r="60">
      <c r="A60" t="inlineStr">
        <is>
          <t>Churn-Rate/Monat Enterprise 2026</t>
        </is>
      </c>
      <c r="B60" s="24" t="n">
        <v>0.005</v>
      </c>
    </row>
    <row r="61">
      <c r="A61" t="inlineStr">
        <is>
          <t>Churn-Rate/Monat Enterprise 2027</t>
        </is>
      </c>
      <c r="B61" s="24" t="n">
        <v>0.003</v>
      </c>
    </row>
    <row r="62">
      <c r="A62" t="inlineStr">
        <is>
          <t>Churn-Rate/Monat Enterprise 2028</t>
        </is>
      </c>
      <c r="B62" s="24" t="n">
        <v>0.002</v>
      </c>
    </row>
    <row r="63">
      <c r="A63" t="inlineStr">
        <is>
          <t>Churn-Rate/Monat Enterprise 2029</t>
        </is>
      </c>
      <c r="B63" s="24" t="n">
        <v>0.001</v>
      </c>
    </row>
    <row r="64">
      <c r="A64" t="inlineStr">
        <is>
          <t>Churn-Rate/Monat Enterprise 2030</t>
        </is>
      </c>
      <c r="B64" s="24" t="n">
        <v>0.001</v>
      </c>
    </row>
    <row r="66">
      <c r="A66" t="inlineStr">
        <is>
          <t>Preise</t>
        </is>
      </c>
    </row>
    <row r="67">
      <c r="A67" t="inlineStr">
        <is>
          <t>Startpreis/Monat Starter</t>
        </is>
      </c>
      <c r="B67" s="21" t="n">
        <v>300</v>
      </c>
    </row>
    <row r="68">
      <c r="A68" t="inlineStr">
        <is>
          <t>Startpreis/Monat Professional</t>
        </is>
      </c>
      <c r="B68" s="21" t="n">
        <v>2083</v>
      </c>
    </row>
    <row r="69">
      <c r="A69" t="inlineStr">
        <is>
          <t>Startpreis/Monat Enterprise</t>
        </is>
      </c>
      <c r="B69" s="21" t="n">
        <v>4167</v>
      </c>
    </row>
    <row r="71">
      <c r="A71" t="inlineStr">
        <is>
          <t>Preiserhöhung pro Jahr (%)</t>
        </is>
      </c>
    </row>
    <row r="72">
      <c r="A72" t="inlineStr">
        <is>
          <t>Preiserhöhung 2027</t>
        </is>
      </c>
      <c r="B72" s="24" t="n">
        <v>0.03</v>
      </c>
    </row>
    <row r="73">
      <c r="A73" t="inlineStr">
        <is>
          <t>Preiserhöhung 2028</t>
        </is>
      </c>
      <c r="B73" s="24" t="n">
        <v>0.03</v>
      </c>
    </row>
    <row r="74">
      <c r="A74" t="inlineStr">
        <is>
          <t>Preiserhöhung 2029</t>
        </is>
      </c>
      <c r="B74" s="24" t="n">
        <v>0.03</v>
      </c>
    </row>
    <row r="75">
      <c r="A75" t="inlineStr">
        <is>
          <t>Preiserhöhung 2030</t>
        </is>
      </c>
      <c r="B75" s="24" t="n">
        <v>0.03</v>
      </c>
    </row>
    <row r="77">
      <c r="A77" t="inlineStr">
        <is>
          <t>Inflation Betriebskosten</t>
        </is>
      </c>
    </row>
    <row r="78">
      <c r="A78" t="inlineStr">
        <is>
          <t>Inflation 2027</t>
        </is>
      </c>
      <c r="B78" s="24" t="n">
        <v>0.03</v>
      </c>
    </row>
    <row r="79">
      <c r="A79" t="inlineStr">
        <is>
          <t>Inflation 2028</t>
        </is>
      </c>
      <c r="B79" s="24" t="n">
        <v>0.03</v>
      </c>
    </row>
    <row r="80">
      <c r="A80" t="inlineStr">
        <is>
          <t>Inflation 2029</t>
        </is>
      </c>
      <c r="B80" s="24" t="n">
        <v>0.03</v>
      </c>
    </row>
    <row r="81">
      <c r="A81" t="inlineStr">
        <is>
          <t>Inflation 2030</t>
        </is>
      </c>
      <c r="B81" s="24" t="n">
        <v>0.03</v>
      </c>
    </row>
    <row r="83">
      <c r="A83" t="inlineStr">
        <is>
          <t>Tantieme Gründer (% Brutto, ab Jan 2028)</t>
        </is>
      </c>
    </row>
    <row r="84">
      <c r="A84" t="inlineStr">
        <is>
          <t>Tantieme Gründer 2028</t>
        </is>
      </c>
      <c r="B84" s="78" t="n">
        <v>0</v>
      </c>
    </row>
    <row r="85">
      <c r="A85" t="inlineStr">
        <is>
          <t>Tantieme Gründer 2029</t>
        </is>
      </c>
      <c r="B85" s="78" t="n">
        <v>0</v>
      </c>
    </row>
    <row r="86">
      <c r="A86" t="inlineStr">
        <is>
          <t>Tantieme Gründer 2030</t>
        </is>
      </c>
      <c r="B86" s="78" t="n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39" t="inlineStr">
        <is>
          <t>Unit Economics &amp; Investor-KPIs</t>
        </is>
      </c>
    </row>
    <row r="3">
      <c r="A3" s="40" t="inlineStr">
        <is>
          <t>Metric</t>
        </is>
      </c>
      <c r="B3" s="41" t="n">
        <v>2026</v>
      </c>
      <c r="C3" s="41" t="n">
        <v>2027</v>
      </c>
      <c r="D3" s="41" t="n">
        <v>2028</v>
      </c>
      <c r="E3" s="41" t="n">
        <v>2029</v>
      </c>
      <c r="F3" s="41" t="n">
        <v>2030</v>
      </c>
    </row>
    <row r="5">
      <c r="A5" s="33" t="inlineStr">
        <is>
          <t>Umsatz (Jahr)</t>
        </is>
      </c>
      <c r="B5" s="32">
        <f>GuV!B2</f>
        <v/>
      </c>
      <c r="C5" s="32">
        <f>GuV!C2</f>
        <v/>
      </c>
      <c r="D5" s="32">
        <f>GuV!D2</f>
        <v/>
      </c>
      <c r="E5" s="32">
        <f>GuV!E2</f>
        <v/>
      </c>
      <c r="F5" s="32">
        <f>GuV!F2</f>
        <v/>
      </c>
    </row>
    <row r="6">
      <c r="A6" t="inlineStr">
        <is>
          <t>ARR (Run-Rate Dez × 12)</t>
        </is>
      </c>
      <c r="B6" s="32">
        <f>Umsatzerlöse!F14*12</f>
        <v/>
      </c>
      <c r="C6" s="32">
        <f>Umsatzerlöse!R14*12</f>
        <v/>
      </c>
      <c r="D6" s="32">
        <f>Umsatzerlöse!AD14*12</f>
        <v/>
      </c>
      <c r="E6" s="32">
        <f>Umsatzerlöse!AP14*12</f>
        <v/>
      </c>
      <c r="F6" s="32">
        <f>Umsatzerlöse!BB14*12</f>
        <v/>
      </c>
    </row>
    <row r="7">
      <c r="A7" t="inlineStr">
        <is>
          <t>Kunden (Bestand Dez)</t>
        </is>
      </c>
      <c r="B7" s="42">
        <f>Kunden!F16</f>
        <v/>
      </c>
      <c r="C7" s="42">
        <f>Kunden!R16</f>
        <v/>
      </c>
      <c r="D7" s="42">
        <f>Kunden!AD16</f>
        <v/>
      </c>
      <c r="E7" s="42">
        <f>Kunden!AP16</f>
        <v/>
      </c>
      <c r="F7" s="42">
        <f>Kunden!BB16</f>
        <v/>
      </c>
    </row>
    <row r="8">
      <c r="A8" t="inlineStr">
        <is>
          <t>ARPU (€/Kunde/Monat)</t>
        </is>
      </c>
      <c r="B8" s="32">
        <f>IFERROR(Umsatzerlöse!F14/Kunden!F16,0)</f>
        <v/>
      </c>
      <c r="C8" s="32">
        <f>IFERROR(Umsatzerlöse!R14/Kunden!R16,0)</f>
        <v/>
      </c>
      <c r="D8" s="32">
        <f>IFERROR(Umsatzerlöse!AD14/Kunden!AD16,0)</f>
        <v/>
      </c>
      <c r="E8" s="32">
        <f>IFERROR(Umsatzerlöse!AP14/Kunden!AP16,0)</f>
        <v/>
      </c>
      <c r="F8" s="32">
        <f>IFERROR(Umsatzerlöse!BB14/Kunden!BB16,0)</f>
        <v/>
      </c>
    </row>
    <row r="10">
      <c r="A10" s="40" t="inlineStr">
        <is>
          <t>Akquisition</t>
        </is>
      </c>
    </row>
    <row r="11">
      <c r="A11" t="inlineStr">
        <is>
          <t>Neukunden gesamt (Jahr)</t>
        </is>
      </c>
      <c r="B11" s="42">
        <f>SUM(Kunden!B14:F14)</f>
        <v/>
      </c>
      <c r="C11" s="42">
        <f>SUM(Kunden!G14:R14)</f>
        <v/>
      </c>
      <c r="D11" s="42">
        <f>SUM(Kunden!S14:AD14)</f>
        <v/>
      </c>
      <c r="E11" s="42">
        <f>SUM(Kunden!AE14:AP14)</f>
        <v/>
      </c>
      <c r="F11" s="42">
        <f>SUM(Kunden!AQ14:BB14)</f>
        <v/>
      </c>
    </row>
    <row r="12">
      <c r="A12" t="inlineStr">
        <is>
          <t>Marketing-Spend (Jahr)</t>
        </is>
      </c>
      <c r="B12" s="32">
        <f>SUM('Betriebliche Aufwendungen'!B30:F30)+SUM('Betriebliche Aufwendungen'!B31:F31)+SUM('Betriebliche Aufwendungen'!B32:F32)</f>
        <v/>
      </c>
      <c r="C12" s="32">
        <f>SUM('Betriebliche Aufwendungen'!G30:R30)+SUM('Betriebliche Aufwendungen'!G31:R31)+SUM('Betriebliche Aufwendungen'!G32:R32)</f>
        <v/>
      </c>
      <c r="D12" s="32">
        <f>SUM('Betriebliche Aufwendungen'!S30:AD30)+SUM('Betriebliche Aufwendungen'!S31:AD31)+SUM('Betriebliche Aufwendungen'!S32:AD32)</f>
        <v/>
      </c>
      <c r="E12" s="32">
        <f>SUM('Betriebliche Aufwendungen'!AE30:AP30)+SUM('Betriebliche Aufwendungen'!AE31:AP31)+SUM('Betriebliche Aufwendungen'!AE32:AP32)</f>
        <v/>
      </c>
      <c r="F12" s="32">
        <f>SUM('Betriebliche Aufwendungen'!AQ30:BB30)+SUM('Betriebliche Aufwendungen'!AQ31:BB31)+SUM('Betriebliche Aufwendungen'!AQ32:BB32)</f>
        <v/>
      </c>
    </row>
    <row r="13">
      <c r="A13" t="inlineStr">
        <is>
          <t>Channel-Provision (Jahr)</t>
        </is>
      </c>
      <c r="B13" s="32">
        <f>SUM('Betriebliche Aufwendungen'!B56:F56)</f>
        <v/>
      </c>
      <c r="C13" s="32">
        <f>SUM('Betriebliche Aufwendungen'!G56:R56)</f>
        <v/>
      </c>
      <c r="D13" s="32">
        <f>SUM('Betriebliche Aufwendungen'!S56:AD56)</f>
        <v/>
      </c>
      <c r="E13" s="32">
        <f>SUM('Betriebliche Aufwendungen'!AE56:AP56)</f>
        <v/>
      </c>
      <c r="F13" s="32">
        <f>SUM('Betriebliche Aufwendungen'!AQ56:BB56)</f>
        <v/>
      </c>
    </row>
    <row r="14">
      <c r="A14" s="43" t="inlineStr">
        <is>
          <t>Total Acquisition Cost</t>
        </is>
      </c>
      <c r="B14" s="32">
        <f>B12+B13</f>
        <v/>
      </c>
      <c r="C14" s="32">
        <f>C12+C13</f>
        <v/>
      </c>
      <c r="D14" s="32">
        <f>D12+D13</f>
        <v/>
      </c>
      <c r="E14" s="32">
        <f>E12+E13</f>
        <v/>
      </c>
      <c r="F14" s="32">
        <f>F12+F13</f>
        <v/>
      </c>
    </row>
    <row r="15">
      <c r="A15" s="33" t="inlineStr">
        <is>
          <t>CAC (€/Neukunde)</t>
        </is>
      </c>
      <c r="B15" s="32">
        <f>IFERROR(B14/B11,0)</f>
        <v/>
      </c>
      <c r="C15" s="32">
        <f>IFERROR(C14/C11,0)</f>
        <v/>
      </c>
      <c r="D15" s="32">
        <f>IFERROR(D14/D11,0)</f>
        <v/>
      </c>
      <c r="E15" s="32">
        <f>IFERROR(E14/E11,0)</f>
        <v/>
      </c>
      <c r="F15" s="32">
        <f>IFERROR(F14/F11,0)</f>
        <v/>
      </c>
    </row>
    <row r="17">
      <c r="A17" s="40" t="inlineStr">
        <is>
          <t>Lifetime Value</t>
        </is>
      </c>
    </row>
    <row r="18">
      <c r="A18" t="inlineStr">
        <is>
          <t>Bruttomarge (1 - Channel-% - Material-%)</t>
        </is>
      </c>
      <c r="B18" s="38">
        <f>IFERROR(1-((B13+SUM(Materialaufwand!B9:F9))/B5),0)</f>
        <v/>
      </c>
      <c r="C18" s="38">
        <f>IFERROR(1-((C13+SUM(Materialaufwand!G9:R9))/C5),0)</f>
        <v/>
      </c>
      <c r="D18" s="38">
        <f>IFERROR(1-((D13+SUM(Materialaufwand!S9:AD9))/D5),0)</f>
        <v/>
      </c>
      <c r="E18" s="38">
        <f>IFERROR(1-((E13+SUM(Materialaufwand!AE9:AP9))/E5),0)</f>
        <v/>
      </c>
      <c r="F18" s="38">
        <f>IFERROR(1-((F13+SUM(Materialaufwand!AQ9:BB9))/F5),0)</f>
        <v/>
      </c>
    </row>
    <row r="19">
      <c r="A19" t="inlineStr">
        <is>
          <t>Annahme: Monatl. Churn-Rate</t>
        </is>
      </c>
      <c r="B19" s="44" t="n">
        <v>0.015</v>
      </c>
      <c r="C19" s="44" t="n">
        <v>0.015</v>
      </c>
      <c r="D19" s="44" t="n">
        <v>0.015</v>
      </c>
      <c r="E19" s="44" t="n">
        <v>0.015</v>
      </c>
      <c r="F19" s="44" t="n">
        <v>0.015</v>
      </c>
    </row>
    <row r="20">
      <c r="A20" t="inlineStr">
        <is>
          <t>Customer Lifetime (Monate) = 1/Churn</t>
        </is>
      </c>
      <c r="B20" s="45">
        <f>IFERROR(1/B19,0)</f>
        <v/>
      </c>
      <c r="C20" s="45">
        <f>IFERROR(1/C19,0)</f>
        <v/>
      </c>
      <c r="D20" s="45">
        <f>IFERROR(1/D19,0)</f>
        <v/>
      </c>
      <c r="E20" s="45">
        <f>IFERROR(1/E19,0)</f>
        <v/>
      </c>
      <c r="F20" s="45">
        <f>IFERROR(1/F19,0)</f>
        <v/>
      </c>
    </row>
    <row r="21">
      <c r="A21" s="33" t="inlineStr">
        <is>
          <t>LTV = ARPU × Lifetime × Bruttomarge</t>
        </is>
      </c>
      <c r="B21" s="32">
        <f>B8*B20*B18</f>
        <v/>
      </c>
      <c r="C21" s="32">
        <f>C8*C20*C18</f>
        <v/>
      </c>
      <c r="D21" s="32">
        <f>D8*D20*D18</f>
        <v/>
      </c>
      <c r="E21" s="32">
        <f>E8*E20*E18</f>
        <v/>
      </c>
      <c r="F21" s="32">
        <f>F8*F20*F18</f>
        <v/>
      </c>
    </row>
    <row r="23">
      <c r="A23" s="40" t="inlineStr">
        <is>
          <t>Effizienz-Kennzahlen</t>
        </is>
      </c>
    </row>
    <row r="24">
      <c r="A24" s="33" t="inlineStr">
        <is>
          <t>LTV/CAC Ratio (Ziel &gt;3)</t>
        </is>
      </c>
      <c r="B24" s="35">
        <f>IFERROR(B21/B15,0)</f>
        <v/>
      </c>
      <c r="C24" s="35">
        <f>IFERROR(C21/C15,0)</f>
        <v/>
      </c>
      <c r="D24" s="35">
        <f>IFERROR(D21/D15,0)</f>
        <v/>
      </c>
      <c r="E24" s="35">
        <f>IFERROR(E21/E15,0)</f>
        <v/>
      </c>
      <c r="F24" s="35">
        <f>IFERROR(F21/F15,0)</f>
        <v/>
      </c>
    </row>
    <row r="25">
      <c r="A25" s="33" t="inlineStr">
        <is>
          <t>Payback Period (Monate, Ziel &lt;18)</t>
        </is>
      </c>
      <c r="B25" s="45">
        <f>IFERROR(B15/(B8*B18),0)</f>
        <v/>
      </c>
      <c r="C25" s="45">
        <f>IFERROR(C15/(C8*C18),0)</f>
        <v/>
      </c>
      <c r="D25" s="45">
        <f>IFERROR(D15/(D8*D18),0)</f>
        <v/>
      </c>
      <c r="E25" s="45">
        <f>IFERROR(E15/(E8*E18),0)</f>
        <v/>
      </c>
      <c r="F25" s="45">
        <f>IFERROR(F15/(F8*F18),0)</f>
        <v/>
      </c>
    </row>
    <row r="27">
      <c r="A27" s="40" t="inlineStr">
        <is>
          <t>Cash &amp; Burn</t>
        </is>
      </c>
    </row>
    <row r="28">
      <c r="A28" t="inlineStr">
        <is>
          <t>Liquidität Ende (Dez)</t>
        </is>
      </c>
      <c r="B28" s="32">
        <f>Liquidität!F28</f>
        <v/>
      </c>
      <c r="C28" s="32">
        <f>Liquidität!R28</f>
        <v/>
      </c>
      <c r="D28" s="32">
        <f>Liquidität!AD28</f>
        <v/>
      </c>
      <c r="E28" s="32">
        <f>Liquidität!AP28</f>
        <v/>
      </c>
      <c r="F28" s="32">
        <f>Liquidität!BB28</f>
        <v/>
      </c>
    </row>
    <row r="29">
      <c r="A29" t="inlineStr">
        <is>
          <t>Burn/Monat (Personal+Material+Betrieb)</t>
        </is>
      </c>
      <c r="B29" s="32">
        <f>Personalkosten!F88+Materialaufwand!F9+'Betriebliche Aufwendungen'!F55</f>
        <v/>
      </c>
      <c r="C29" s="32">
        <f>Personalkosten!R88+Materialaufwand!R9+'Betriebliche Aufwendungen'!R55</f>
        <v/>
      </c>
      <c r="D29" s="32">
        <f>Personalkosten!AD88+Materialaufwand!AD9+'Betriebliche Aufwendungen'!AD55</f>
        <v/>
      </c>
      <c r="E29" s="32">
        <f>Personalkosten!AP88+Materialaufwand!AP9+'Betriebliche Aufwendungen'!AP55</f>
        <v/>
      </c>
      <c r="F29" s="32">
        <f>Personalkosten!BB88+Materialaufwand!BB9+'Betriebliche Aufwendungen'!BB55</f>
        <v/>
      </c>
    </row>
    <row r="30">
      <c r="A30" t="inlineStr">
        <is>
          <t>Runway (Monate)</t>
        </is>
      </c>
      <c r="B30" s="45">
        <f>IFERROR(B28/B29,0)</f>
        <v/>
      </c>
      <c r="C30" s="45">
        <f>IFERROR(C28/C29,0)</f>
        <v/>
      </c>
      <c r="D30" s="45">
        <f>IFERROR(D28/D29,0)</f>
        <v/>
      </c>
      <c r="E30" s="45">
        <f>IFERROR(E28/E29,0)</f>
        <v/>
      </c>
      <c r="F30" s="45">
        <f>IFERROR(F28/F29,0)</f>
        <v/>
      </c>
    </row>
    <row r="32">
      <c r="A32" s="40" t="inlineStr">
        <is>
          <t>Net Revenue Retention</t>
        </is>
      </c>
    </row>
    <row r="33">
      <c r="A33" t="inlineStr">
        <is>
          <t>NRR Annahme (Upsell + Expansion)</t>
        </is>
      </c>
      <c r="B33" s="37" t="n">
        <v>0.95</v>
      </c>
      <c r="C33" s="37" t="n">
        <v>1.05</v>
      </c>
      <c r="D33" s="37" t="n">
        <v>1.1</v>
      </c>
      <c r="E33" s="37" t="n">
        <v>1.15</v>
      </c>
      <c r="F33" s="37" t="n">
        <v>1.18</v>
      </c>
    </row>
    <row r="36">
      <c r="A36" s="33" t="inlineStr">
        <is>
          <t>Annahmen &amp; Hinweise</t>
        </is>
      </c>
    </row>
    <row r="37">
      <c r="A37" t="inlineStr">
        <is>
          <t>• Churn 1,5%/Mon konservativ — Enterprise-SaaS-Benchmark 0,5-2,0%</t>
        </is>
      </c>
    </row>
    <row r="38">
      <c r="A38" t="inlineStr">
        <is>
          <t>• Bruttomarge inkl. Channel-Provision (in Akquisitionskosten reklassifiziert wäre höher)</t>
        </is>
      </c>
    </row>
    <row r="39">
      <c r="A39" t="inlineStr">
        <is>
          <t>• NRR steigt mit Pricing-Power und Multi-Modul-Verkauf (DSGVO + AI Act + CRA + ...)</t>
        </is>
      </c>
    </row>
    <row r="40">
      <c r="A40" t="inlineStr">
        <is>
          <t>• Payback unter 18 Mon = Best-in-Class SaaS, 18-30 Mon = solide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35" customWidth="1" min="1" max="1"/>
    <col width="30" customWidth="1" min="2" max="2"/>
  </cols>
  <sheetData>
    <row r="1">
      <c r="A1" s="39" t="inlineStr">
        <is>
          <t>Wandeldarlehen-Konditionen</t>
        </is>
      </c>
    </row>
    <row r="3">
      <c r="A3" s="40" t="inlineStr">
        <is>
          <t>Tranche 1 (Aug 2026)</t>
        </is>
      </c>
    </row>
    <row r="4">
      <c r="A4" t="inlineStr">
        <is>
          <t>Co-Investor (Angel/FFF)</t>
        </is>
      </c>
      <c r="B4" s="21" t="n">
        <v>40000</v>
      </c>
    </row>
    <row r="5">
      <c r="A5" t="inlineStr">
        <is>
          <t>L-Bank Mikromezzanin-Fonds</t>
        </is>
      </c>
      <c r="B5" s="21" t="n">
        <v>160000</v>
      </c>
    </row>
    <row r="6">
      <c r="A6" t="inlineStr">
        <is>
          <t>Tranche 1 Total</t>
        </is>
      </c>
      <c r="B6" s="76">
        <f>B4+B5</f>
        <v/>
      </c>
    </row>
    <row r="8">
      <c r="A8" s="40" t="inlineStr">
        <is>
          <t>Tranche 2 (Aug 2027)</t>
        </is>
      </c>
    </row>
    <row r="9">
      <c r="A9" t="inlineStr">
        <is>
          <t>Co-Investor (Folgeinvestition)</t>
        </is>
      </c>
      <c r="B9" s="21" t="n">
        <v>40000</v>
      </c>
    </row>
    <row r="10">
      <c r="A10" t="inlineStr">
        <is>
          <t>L-Bank (Aufstockung)</t>
        </is>
      </c>
      <c r="B10" s="21" t="n">
        <v>160000</v>
      </c>
    </row>
    <row r="11">
      <c r="A11" t="inlineStr">
        <is>
          <t>Tranche 2 Total</t>
        </is>
      </c>
      <c r="B11" s="76">
        <f>B9+B10</f>
        <v/>
      </c>
    </row>
    <row r="13">
      <c r="A13" s="40" t="inlineStr">
        <is>
          <t>Series A (optional, nicht eingeplant in 400k Variante)</t>
        </is>
      </c>
    </row>
    <row r="14">
      <c r="A14" t="inlineStr">
        <is>
          <t>Series A Investor (VC)</t>
        </is>
      </c>
      <c r="B14" s="21" t="n">
        <v>0</v>
      </c>
    </row>
    <row r="16">
      <c r="A16" s="40" t="inlineStr">
        <is>
          <t>Konditionen Wandeldarlehen</t>
        </is>
      </c>
    </row>
    <row r="17">
      <c r="A17" t="inlineStr">
        <is>
          <t>Verzinsung p.a.</t>
        </is>
      </c>
      <c r="B17" s="44" t="n">
        <v>0.06</v>
      </c>
    </row>
    <row r="18">
      <c r="A18" t="inlineStr">
        <is>
          <t>Laufzeit (Jahre)</t>
        </is>
      </c>
      <c r="B18" s="23" t="n">
        <v>5</v>
      </c>
    </row>
    <row r="19">
      <c r="A19" t="inlineStr">
        <is>
          <t>Bewertungs-Cap (vor Series A)</t>
        </is>
      </c>
      <c r="B19" s="77" t="n">
        <v>5000000</v>
      </c>
    </row>
    <row r="20">
      <c r="A20" t="inlineStr">
        <is>
          <t>Discount bei Wandlung in Series A</t>
        </is>
      </c>
      <c r="B20" s="38" t="n">
        <v>0.2</v>
      </c>
    </row>
    <row r="21">
      <c r="A21" t="inlineStr">
        <is>
          <t>Wandlung bei Series A (falls eintretend)</t>
        </is>
      </c>
      <c r="B21" t="inlineStr">
        <is>
          <t>Automatisch bei Series A ≥ 1 Mio EUR</t>
        </is>
      </c>
    </row>
    <row r="22">
      <c r="A22" t="inlineStr">
        <is>
          <t>Mindest-Verzinsung wenn keine Wandlung</t>
        </is>
      </c>
      <c r="B22" t="inlineStr">
        <is>
          <t>6% p.a. + Rückzahlung nach 5J</t>
        </is>
      </c>
    </row>
    <row r="24">
      <c r="A24" s="40" t="inlineStr">
        <is>
          <t>Investor-Rendite-Szenarien</t>
        </is>
      </c>
    </row>
    <row r="25">
      <c r="A25" t="inlineStr">
        <is>
          <t>Wandlung Sep 2027 zu 4 Mio Pre-Money (Cap-Anwendung):</t>
        </is>
      </c>
    </row>
    <row r="26">
      <c r="A26" t="inlineStr">
        <is>
          <t xml:space="preserve">  Angel 40k → Equity-Anteil</t>
        </is>
      </c>
      <c r="B26" s="44">
        <f>B4/(B19*(1-B20))</f>
        <v/>
      </c>
    </row>
    <row r="27">
      <c r="A27" t="inlineStr">
        <is>
          <t xml:space="preserve">  L-Bank 160k → Equity-Anteil</t>
        </is>
      </c>
      <c r="B27" s="44">
        <f>B5/(B19*(1-B20))</f>
        <v/>
      </c>
    </row>
    <row r="28">
      <c r="A28" t="inlineStr">
        <is>
          <t xml:space="preserve">  Tranche 2 Co-Investor (Cap dann höher)</t>
        </is>
      </c>
      <c r="B28" t="inlineStr">
        <is>
          <t>Verhandlungssache</t>
        </is>
      </c>
    </row>
    <row r="30">
      <c r="A30" s="40" t="inlineStr">
        <is>
          <t>Exit-Annahme &amp; Investor-Return</t>
        </is>
      </c>
    </row>
    <row r="31">
      <c r="A31" t="inlineStr">
        <is>
          <t>Exit-Bewertung 2030 (5× ARR)</t>
        </is>
      </c>
      <c r="B31" s="77">
        <f>'Unit Economics'!F6*5</f>
        <v/>
      </c>
    </row>
    <row r="32">
      <c r="A32" t="inlineStr">
        <is>
          <t>Exit-Bewertung 2030 (8× ARR Best-Case)</t>
        </is>
      </c>
      <c r="B32" s="77">
        <f>'Unit Economics'!F6*8</f>
        <v/>
      </c>
    </row>
    <row r="34">
      <c r="A34" t="inlineStr">
        <is>
          <t>Vermerk Co-Investor / L-Bank</t>
        </is>
      </c>
    </row>
    <row r="35">
      <c r="A35" t="inlineStr">
        <is>
          <t>Wandlung der Wandeldarlehen erfolgt automatisch mit Series A;</t>
        </is>
      </c>
    </row>
    <row r="36">
      <c r="A36" t="inlineStr">
        <is>
          <t>bei Cap-Anwendung erhält der Investor zusätzlich 20% Rabatt auf den Series-A-Preis.</t>
        </is>
      </c>
    </row>
    <row r="37">
      <c r="A37" t="inlineStr">
        <is>
          <t>Min-Verzinsung von 6% p.a. wird bei Wandlung als zusätzliches Equity gutgeschrieben.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Z6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>
      <c r="A1" s="39" t="inlineStr">
        <is>
          <t>Cohort-Analyse: Retention pro Akquise-Monat</t>
        </is>
      </c>
    </row>
    <row r="3">
      <c r="A3" s="40" t="inlineStr">
        <is>
          <t>Annahmen</t>
        </is>
      </c>
    </row>
    <row r="4">
      <c r="A4" t="inlineStr">
        <is>
          <t>Monatliche Churn-Rate</t>
        </is>
      </c>
      <c r="B4" s="44">
        <f>'Unit Economics'!B19</f>
        <v/>
      </c>
    </row>
    <row r="5">
      <c r="A5" t="inlineStr">
        <is>
          <t>Retention (1 - Churn)</t>
        </is>
      </c>
      <c r="B5" s="44">
        <f>1-B4</f>
        <v/>
      </c>
    </row>
    <row r="6">
      <c r="A6" t="inlineStr">
        <is>
          <t>Beobachtungsfenster (M)</t>
        </is>
      </c>
      <c r="B6" t="n">
        <v>24</v>
      </c>
    </row>
    <row r="8">
      <c r="A8" s="40" t="inlineStr">
        <is>
          <t>Cohort-Tabelle: Anzahl noch aktiver Kunden M Monate nach Akquise</t>
        </is>
      </c>
    </row>
    <row r="10">
      <c r="A10" s="33" t="inlineStr">
        <is>
          <t>Akquise-Monat</t>
        </is>
      </c>
      <c r="B10" s="33" t="inlineStr">
        <is>
          <t>Cohort-Groesse</t>
        </is>
      </c>
      <c r="C10" s="41" t="inlineStr">
        <is>
          <t>M0</t>
        </is>
      </c>
      <c r="D10" s="41" t="inlineStr">
        <is>
          <t>M1</t>
        </is>
      </c>
      <c r="E10" s="41" t="inlineStr">
        <is>
          <t>M2</t>
        </is>
      </c>
      <c r="F10" s="41" t="inlineStr">
        <is>
          <t>M3</t>
        </is>
      </c>
      <c r="G10" s="41" t="inlineStr">
        <is>
          <t>M4</t>
        </is>
      </c>
      <c r="H10" s="41" t="inlineStr">
        <is>
          <t>M5</t>
        </is>
      </c>
      <c r="I10" s="41" t="inlineStr">
        <is>
          <t>M6</t>
        </is>
      </c>
      <c r="J10" s="41" t="inlineStr">
        <is>
          <t>M7</t>
        </is>
      </c>
      <c r="K10" s="41" t="inlineStr">
        <is>
          <t>M8</t>
        </is>
      </c>
      <c r="L10" s="41" t="inlineStr">
        <is>
          <t>M9</t>
        </is>
      </c>
      <c r="M10" s="41" t="inlineStr">
        <is>
          <t>M10</t>
        </is>
      </c>
      <c r="N10" s="41" t="inlineStr">
        <is>
          <t>M11</t>
        </is>
      </c>
      <c r="O10" s="41" t="inlineStr">
        <is>
          <t>M12</t>
        </is>
      </c>
      <c r="P10" s="41" t="inlineStr">
        <is>
          <t>M13</t>
        </is>
      </c>
      <c r="Q10" s="41" t="inlineStr">
        <is>
          <t>M14</t>
        </is>
      </c>
      <c r="R10" s="41" t="inlineStr">
        <is>
          <t>M15</t>
        </is>
      </c>
      <c r="S10" s="41" t="inlineStr">
        <is>
          <t>M16</t>
        </is>
      </c>
      <c r="T10" s="41" t="inlineStr">
        <is>
          <t>M17</t>
        </is>
      </c>
      <c r="U10" s="41" t="inlineStr">
        <is>
          <t>M18</t>
        </is>
      </c>
      <c r="V10" s="41" t="inlineStr">
        <is>
          <t>M19</t>
        </is>
      </c>
      <c r="W10" s="41" t="inlineStr">
        <is>
          <t>M20</t>
        </is>
      </c>
      <c r="X10" s="41" t="inlineStr">
        <is>
          <t>M21</t>
        </is>
      </c>
      <c r="Y10" s="41" t="inlineStr">
        <is>
          <t>M22</t>
        </is>
      </c>
      <c r="Z10" s="41" t="inlineStr">
        <is>
          <t>M23</t>
        </is>
      </c>
    </row>
    <row r="11">
      <c r="A11" s="33" t="inlineStr">
        <is>
          <t>Aug 2026</t>
        </is>
      </c>
      <c r="B11">
        <f>Kunden!B14</f>
        <v/>
      </c>
      <c r="C11" s="45">
        <f>ROUND($B11*$B$5^0,1)</f>
        <v/>
      </c>
      <c r="D11" s="45">
        <f>ROUND($B11*$B$5^1,1)</f>
        <v/>
      </c>
      <c r="E11" s="45">
        <f>ROUND($B11*$B$5^2,1)</f>
        <v/>
      </c>
      <c r="F11" s="45">
        <f>ROUND($B11*$B$5^3,1)</f>
        <v/>
      </c>
      <c r="G11" s="45">
        <f>ROUND($B11*$B$5^4,1)</f>
        <v/>
      </c>
      <c r="H11" s="45">
        <f>ROUND($B11*$B$5^5,1)</f>
        <v/>
      </c>
      <c r="I11" s="45">
        <f>ROUND($B11*$B$5^6,1)</f>
        <v/>
      </c>
      <c r="J11" s="45">
        <f>ROUND($B11*$B$5^7,1)</f>
        <v/>
      </c>
      <c r="K11" s="45">
        <f>ROUND($B11*$B$5^8,1)</f>
        <v/>
      </c>
      <c r="L11" s="45">
        <f>ROUND($B11*$B$5^9,1)</f>
        <v/>
      </c>
      <c r="M11" s="45">
        <f>ROUND($B11*$B$5^10,1)</f>
        <v/>
      </c>
      <c r="N11" s="45">
        <f>ROUND($B11*$B$5^11,1)</f>
        <v/>
      </c>
      <c r="O11" s="45">
        <f>ROUND($B11*$B$5^12,1)</f>
        <v/>
      </c>
      <c r="P11" s="45">
        <f>ROUND($B11*$B$5^13,1)</f>
        <v/>
      </c>
      <c r="Q11" s="45">
        <f>ROUND($B11*$B$5^14,1)</f>
        <v/>
      </c>
      <c r="R11" s="45">
        <f>ROUND($B11*$B$5^15,1)</f>
        <v/>
      </c>
      <c r="S11" s="45">
        <f>ROUND($B11*$B$5^16,1)</f>
        <v/>
      </c>
      <c r="T11" s="45">
        <f>ROUND($B11*$B$5^17,1)</f>
        <v/>
      </c>
      <c r="U11" s="45">
        <f>ROUND($B11*$B$5^18,1)</f>
        <v/>
      </c>
      <c r="V11" s="45">
        <f>ROUND($B11*$B$5^19,1)</f>
        <v/>
      </c>
      <c r="W11" s="45">
        <f>ROUND($B11*$B$5^20,1)</f>
        <v/>
      </c>
      <c r="X11" s="45">
        <f>ROUND($B11*$B$5^21,1)</f>
        <v/>
      </c>
      <c r="Y11" s="45">
        <f>ROUND($B11*$B$5^22,1)</f>
        <v/>
      </c>
      <c r="Z11" s="45">
        <f>ROUND($B11*$B$5^23,1)</f>
        <v/>
      </c>
    </row>
    <row r="12">
      <c r="A12" s="33" t="inlineStr">
        <is>
          <t>Sep 2026</t>
        </is>
      </c>
      <c r="B12">
        <f>Kunden!C14</f>
        <v/>
      </c>
      <c r="C12" s="45">
        <f>ROUND($B12*$B$5^0,1)</f>
        <v/>
      </c>
      <c r="D12" s="45">
        <f>ROUND($B12*$B$5^1,1)</f>
        <v/>
      </c>
      <c r="E12" s="45">
        <f>ROUND($B12*$B$5^2,1)</f>
        <v/>
      </c>
      <c r="F12" s="45">
        <f>ROUND($B12*$B$5^3,1)</f>
        <v/>
      </c>
      <c r="G12" s="45">
        <f>ROUND($B12*$B$5^4,1)</f>
        <v/>
      </c>
      <c r="H12" s="45">
        <f>ROUND($B12*$B$5^5,1)</f>
        <v/>
      </c>
      <c r="I12" s="45">
        <f>ROUND($B12*$B$5^6,1)</f>
        <v/>
      </c>
      <c r="J12" s="45">
        <f>ROUND($B12*$B$5^7,1)</f>
        <v/>
      </c>
      <c r="K12" s="45">
        <f>ROUND($B12*$B$5^8,1)</f>
        <v/>
      </c>
      <c r="L12" s="45">
        <f>ROUND($B12*$B$5^9,1)</f>
        <v/>
      </c>
      <c r="M12" s="45">
        <f>ROUND($B12*$B$5^10,1)</f>
        <v/>
      </c>
      <c r="N12" s="45">
        <f>ROUND($B12*$B$5^11,1)</f>
        <v/>
      </c>
      <c r="O12" s="45">
        <f>ROUND($B12*$B$5^12,1)</f>
        <v/>
      </c>
      <c r="P12" s="45">
        <f>ROUND($B12*$B$5^13,1)</f>
        <v/>
      </c>
      <c r="Q12" s="45">
        <f>ROUND($B12*$B$5^14,1)</f>
        <v/>
      </c>
      <c r="R12" s="45">
        <f>ROUND($B12*$B$5^15,1)</f>
        <v/>
      </c>
      <c r="S12" s="45">
        <f>ROUND($B12*$B$5^16,1)</f>
        <v/>
      </c>
      <c r="T12" s="45">
        <f>ROUND($B12*$B$5^17,1)</f>
        <v/>
      </c>
      <c r="U12" s="45">
        <f>ROUND($B12*$B$5^18,1)</f>
        <v/>
      </c>
      <c r="V12" s="45">
        <f>ROUND($B12*$B$5^19,1)</f>
        <v/>
      </c>
      <c r="W12" s="45">
        <f>ROUND($B12*$B$5^20,1)</f>
        <v/>
      </c>
      <c r="X12" s="45">
        <f>ROUND($B12*$B$5^21,1)</f>
        <v/>
      </c>
      <c r="Y12" s="45">
        <f>ROUND($B12*$B$5^22,1)</f>
        <v/>
      </c>
      <c r="Z12" s="45">
        <f>ROUND($B12*$B$5^23,1)</f>
        <v/>
      </c>
    </row>
    <row r="13">
      <c r="A13" s="33" t="inlineStr">
        <is>
          <t>Oct 2026</t>
        </is>
      </c>
      <c r="B13">
        <f>Kunden!D14</f>
        <v/>
      </c>
      <c r="C13" s="45">
        <f>ROUND($B13*$B$5^0,1)</f>
        <v/>
      </c>
      <c r="D13" s="45">
        <f>ROUND($B13*$B$5^1,1)</f>
        <v/>
      </c>
      <c r="E13" s="45">
        <f>ROUND($B13*$B$5^2,1)</f>
        <v/>
      </c>
      <c r="F13" s="45">
        <f>ROUND($B13*$B$5^3,1)</f>
        <v/>
      </c>
      <c r="G13" s="45">
        <f>ROUND($B13*$B$5^4,1)</f>
        <v/>
      </c>
      <c r="H13" s="45">
        <f>ROUND($B13*$B$5^5,1)</f>
        <v/>
      </c>
      <c r="I13" s="45">
        <f>ROUND($B13*$B$5^6,1)</f>
        <v/>
      </c>
      <c r="J13" s="45">
        <f>ROUND($B13*$B$5^7,1)</f>
        <v/>
      </c>
      <c r="K13" s="45">
        <f>ROUND($B13*$B$5^8,1)</f>
        <v/>
      </c>
      <c r="L13" s="45">
        <f>ROUND($B13*$B$5^9,1)</f>
        <v/>
      </c>
      <c r="M13" s="45">
        <f>ROUND($B13*$B$5^10,1)</f>
        <v/>
      </c>
      <c r="N13" s="45">
        <f>ROUND($B13*$B$5^11,1)</f>
        <v/>
      </c>
      <c r="O13" s="45">
        <f>ROUND($B13*$B$5^12,1)</f>
        <v/>
      </c>
      <c r="P13" s="45">
        <f>ROUND($B13*$B$5^13,1)</f>
        <v/>
      </c>
      <c r="Q13" s="45">
        <f>ROUND($B13*$B$5^14,1)</f>
        <v/>
      </c>
      <c r="R13" s="45">
        <f>ROUND($B13*$B$5^15,1)</f>
        <v/>
      </c>
      <c r="S13" s="45">
        <f>ROUND($B13*$B$5^16,1)</f>
        <v/>
      </c>
      <c r="T13" s="45">
        <f>ROUND($B13*$B$5^17,1)</f>
        <v/>
      </c>
      <c r="U13" s="45">
        <f>ROUND($B13*$B$5^18,1)</f>
        <v/>
      </c>
      <c r="V13" s="45">
        <f>ROUND($B13*$B$5^19,1)</f>
        <v/>
      </c>
      <c r="W13" s="45">
        <f>ROUND($B13*$B$5^20,1)</f>
        <v/>
      </c>
      <c r="X13" s="45">
        <f>ROUND($B13*$B$5^21,1)</f>
        <v/>
      </c>
      <c r="Y13" s="45">
        <f>ROUND($B13*$B$5^22,1)</f>
        <v/>
      </c>
      <c r="Z13" s="45">
        <f>ROUND($B13*$B$5^23,1)</f>
        <v/>
      </c>
    </row>
    <row r="14">
      <c r="A14" s="33" t="inlineStr">
        <is>
          <t>Nov 2026</t>
        </is>
      </c>
      <c r="B14">
        <f>Kunden!E14</f>
        <v/>
      </c>
      <c r="C14" s="45">
        <f>ROUND($B14*$B$5^0,1)</f>
        <v/>
      </c>
      <c r="D14" s="45">
        <f>ROUND($B14*$B$5^1,1)</f>
        <v/>
      </c>
      <c r="E14" s="45">
        <f>ROUND($B14*$B$5^2,1)</f>
        <v/>
      </c>
      <c r="F14" s="45">
        <f>ROUND($B14*$B$5^3,1)</f>
        <v/>
      </c>
      <c r="G14" s="45">
        <f>ROUND($B14*$B$5^4,1)</f>
        <v/>
      </c>
      <c r="H14" s="45">
        <f>ROUND($B14*$B$5^5,1)</f>
        <v/>
      </c>
      <c r="I14" s="45">
        <f>ROUND($B14*$B$5^6,1)</f>
        <v/>
      </c>
      <c r="J14" s="45">
        <f>ROUND($B14*$B$5^7,1)</f>
        <v/>
      </c>
      <c r="K14" s="45">
        <f>ROUND($B14*$B$5^8,1)</f>
        <v/>
      </c>
      <c r="L14" s="45">
        <f>ROUND($B14*$B$5^9,1)</f>
        <v/>
      </c>
      <c r="M14" s="45">
        <f>ROUND($B14*$B$5^10,1)</f>
        <v/>
      </c>
      <c r="N14" s="45">
        <f>ROUND($B14*$B$5^11,1)</f>
        <v/>
      </c>
      <c r="O14" s="45">
        <f>ROUND($B14*$B$5^12,1)</f>
        <v/>
      </c>
      <c r="P14" s="45">
        <f>ROUND($B14*$B$5^13,1)</f>
        <v/>
      </c>
      <c r="Q14" s="45">
        <f>ROUND($B14*$B$5^14,1)</f>
        <v/>
      </c>
      <c r="R14" s="45">
        <f>ROUND($B14*$B$5^15,1)</f>
        <v/>
      </c>
      <c r="S14" s="45">
        <f>ROUND($B14*$B$5^16,1)</f>
        <v/>
      </c>
      <c r="T14" s="45">
        <f>ROUND($B14*$B$5^17,1)</f>
        <v/>
      </c>
      <c r="U14" s="45">
        <f>ROUND($B14*$B$5^18,1)</f>
        <v/>
      </c>
      <c r="V14" s="45">
        <f>ROUND($B14*$B$5^19,1)</f>
        <v/>
      </c>
      <c r="W14" s="45">
        <f>ROUND($B14*$B$5^20,1)</f>
        <v/>
      </c>
      <c r="X14" s="45">
        <f>ROUND($B14*$B$5^21,1)</f>
        <v/>
      </c>
      <c r="Y14" s="45">
        <f>ROUND($B14*$B$5^22,1)</f>
        <v/>
      </c>
      <c r="Z14" s="45">
        <f>ROUND($B14*$B$5^23,1)</f>
        <v/>
      </c>
    </row>
    <row r="15">
      <c r="A15" s="33" t="inlineStr">
        <is>
          <t>Dec 2026</t>
        </is>
      </c>
      <c r="B15">
        <f>Kunden!F14</f>
        <v/>
      </c>
      <c r="C15" s="45">
        <f>ROUND($B15*$B$5^0,1)</f>
        <v/>
      </c>
      <c r="D15" s="45">
        <f>ROUND($B15*$B$5^1,1)</f>
        <v/>
      </c>
      <c r="E15" s="45">
        <f>ROUND($B15*$B$5^2,1)</f>
        <v/>
      </c>
      <c r="F15" s="45">
        <f>ROUND($B15*$B$5^3,1)</f>
        <v/>
      </c>
      <c r="G15" s="45">
        <f>ROUND($B15*$B$5^4,1)</f>
        <v/>
      </c>
      <c r="H15" s="45">
        <f>ROUND($B15*$B$5^5,1)</f>
        <v/>
      </c>
      <c r="I15" s="45">
        <f>ROUND($B15*$B$5^6,1)</f>
        <v/>
      </c>
      <c r="J15" s="45">
        <f>ROUND($B15*$B$5^7,1)</f>
        <v/>
      </c>
      <c r="K15" s="45">
        <f>ROUND($B15*$B$5^8,1)</f>
        <v/>
      </c>
      <c r="L15" s="45">
        <f>ROUND($B15*$B$5^9,1)</f>
        <v/>
      </c>
      <c r="M15" s="45">
        <f>ROUND($B15*$B$5^10,1)</f>
        <v/>
      </c>
      <c r="N15" s="45">
        <f>ROUND($B15*$B$5^11,1)</f>
        <v/>
      </c>
      <c r="O15" s="45">
        <f>ROUND($B15*$B$5^12,1)</f>
        <v/>
      </c>
      <c r="P15" s="45">
        <f>ROUND($B15*$B$5^13,1)</f>
        <v/>
      </c>
      <c r="Q15" s="45">
        <f>ROUND($B15*$B$5^14,1)</f>
        <v/>
      </c>
      <c r="R15" s="45">
        <f>ROUND($B15*$B$5^15,1)</f>
        <v/>
      </c>
      <c r="S15" s="45">
        <f>ROUND($B15*$B$5^16,1)</f>
        <v/>
      </c>
      <c r="T15" s="45">
        <f>ROUND($B15*$B$5^17,1)</f>
        <v/>
      </c>
      <c r="U15" s="45">
        <f>ROUND($B15*$B$5^18,1)</f>
        <v/>
      </c>
      <c r="V15" s="45">
        <f>ROUND($B15*$B$5^19,1)</f>
        <v/>
      </c>
      <c r="W15" s="45">
        <f>ROUND($B15*$B$5^20,1)</f>
        <v/>
      </c>
      <c r="X15" s="45">
        <f>ROUND($B15*$B$5^21,1)</f>
        <v/>
      </c>
      <c r="Y15" s="45">
        <f>ROUND($B15*$B$5^22,1)</f>
        <v/>
      </c>
      <c r="Z15" s="45">
        <f>ROUND($B15*$B$5^23,1)</f>
        <v/>
      </c>
    </row>
    <row r="16">
      <c r="A16" s="33" t="inlineStr">
        <is>
          <t>Jan 2027</t>
        </is>
      </c>
      <c r="B16">
        <f>Kunden!G14</f>
        <v/>
      </c>
      <c r="C16" s="45">
        <f>ROUND($B16*$B$5^0,1)</f>
        <v/>
      </c>
      <c r="D16" s="45">
        <f>ROUND($B16*$B$5^1,1)</f>
        <v/>
      </c>
      <c r="E16" s="45">
        <f>ROUND($B16*$B$5^2,1)</f>
        <v/>
      </c>
      <c r="F16" s="45">
        <f>ROUND($B16*$B$5^3,1)</f>
        <v/>
      </c>
      <c r="G16" s="45">
        <f>ROUND($B16*$B$5^4,1)</f>
        <v/>
      </c>
      <c r="H16" s="45">
        <f>ROUND($B16*$B$5^5,1)</f>
        <v/>
      </c>
      <c r="I16" s="45">
        <f>ROUND($B16*$B$5^6,1)</f>
        <v/>
      </c>
      <c r="J16" s="45">
        <f>ROUND($B16*$B$5^7,1)</f>
        <v/>
      </c>
      <c r="K16" s="45">
        <f>ROUND($B16*$B$5^8,1)</f>
        <v/>
      </c>
      <c r="L16" s="45">
        <f>ROUND($B16*$B$5^9,1)</f>
        <v/>
      </c>
      <c r="M16" s="45">
        <f>ROUND($B16*$B$5^10,1)</f>
        <v/>
      </c>
      <c r="N16" s="45">
        <f>ROUND($B16*$B$5^11,1)</f>
        <v/>
      </c>
      <c r="O16" s="45">
        <f>ROUND($B16*$B$5^12,1)</f>
        <v/>
      </c>
      <c r="P16" s="45">
        <f>ROUND($B16*$B$5^13,1)</f>
        <v/>
      </c>
      <c r="Q16" s="45">
        <f>ROUND($B16*$B$5^14,1)</f>
        <v/>
      </c>
      <c r="R16" s="45">
        <f>ROUND($B16*$B$5^15,1)</f>
        <v/>
      </c>
      <c r="S16" s="45">
        <f>ROUND($B16*$B$5^16,1)</f>
        <v/>
      </c>
      <c r="T16" s="45">
        <f>ROUND($B16*$B$5^17,1)</f>
        <v/>
      </c>
      <c r="U16" s="45">
        <f>ROUND($B16*$B$5^18,1)</f>
        <v/>
      </c>
      <c r="V16" s="45">
        <f>ROUND($B16*$B$5^19,1)</f>
        <v/>
      </c>
      <c r="W16" s="45">
        <f>ROUND($B16*$B$5^20,1)</f>
        <v/>
      </c>
      <c r="X16" s="45">
        <f>ROUND($B16*$B$5^21,1)</f>
        <v/>
      </c>
      <c r="Y16" s="45">
        <f>ROUND($B16*$B$5^22,1)</f>
        <v/>
      </c>
      <c r="Z16" s="45">
        <f>ROUND($B16*$B$5^23,1)</f>
        <v/>
      </c>
    </row>
    <row r="17">
      <c r="A17" s="33" t="inlineStr">
        <is>
          <t>Feb 2027</t>
        </is>
      </c>
      <c r="B17">
        <f>Kunden!H14</f>
        <v/>
      </c>
      <c r="C17" s="45">
        <f>ROUND($B17*$B$5^0,1)</f>
        <v/>
      </c>
      <c r="D17" s="45">
        <f>ROUND($B17*$B$5^1,1)</f>
        <v/>
      </c>
      <c r="E17" s="45">
        <f>ROUND($B17*$B$5^2,1)</f>
        <v/>
      </c>
      <c r="F17" s="45">
        <f>ROUND($B17*$B$5^3,1)</f>
        <v/>
      </c>
      <c r="G17" s="45">
        <f>ROUND($B17*$B$5^4,1)</f>
        <v/>
      </c>
      <c r="H17" s="45">
        <f>ROUND($B17*$B$5^5,1)</f>
        <v/>
      </c>
      <c r="I17" s="45">
        <f>ROUND($B17*$B$5^6,1)</f>
        <v/>
      </c>
      <c r="J17" s="45">
        <f>ROUND($B17*$B$5^7,1)</f>
        <v/>
      </c>
      <c r="K17" s="45">
        <f>ROUND($B17*$B$5^8,1)</f>
        <v/>
      </c>
      <c r="L17" s="45">
        <f>ROUND($B17*$B$5^9,1)</f>
        <v/>
      </c>
      <c r="M17" s="45">
        <f>ROUND($B17*$B$5^10,1)</f>
        <v/>
      </c>
      <c r="N17" s="45">
        <f>ROUND($B17*$B$5^11,1)</f>
        <v/>
      </c>
      <c r="O17" s="45">
        <f>ROUND($B17*$B$5^12,1)</f>
        <v/>
      </c>
      <c r="P17" s="45">
        <f>ROUND($B17*$B$5^13,1)</f>
        <v/>
      </c>
      <c r="Q17" s="45">
        <f>ROUND($B17*$B$5^14,1)</f>
        <v/>
      </c>
      <c r="R17" s="45">
        <f>ROUND($B17*$B$5^15,1)</f>
        <v/>
      </c>
      <c r="S17" s="45">
        <f>ROUND($B17*$B$5^16,1)</f>
        <v/>
      </c>
      <c r="T17" s="45">
        <f>ROUND($B17*$B$5^17,1)</f>
        <v/>
      </c>
      <c r="U17" s="45">
        <f>ROUND($B17*$B$5^18,1)</f>
        <v/>
      </c>
      <c r="V17" s="45">
        <f>ROUND($B17*$B$5^19,1)</f>
        <v/>
      </c>
      <c r="W17" s="45">
        <f>ROUND($B17*$B$5^20,1)</f>
        <v/>
      </c>
      <c r="X17" s="45">
        <f>ROUND($B17*$B$5^21,1)</f>
        <v/>
      </c>
      <c r="Y17" s="45">
        <f>ROUND($B17*$B$5^22,1)</f>
        <v/>
      </c>
      <c r="Z17" s="45">
        <f>ROUND($B17*$B$5^23,1)</f>
        <v/>
      </c>
    </row>
    <row r="18">
      <c r="A18" s="33" t="inlineStr">
        <is>
          <t>Mar 2027</t>
        </is>
      </c>
      <c r="B18">
        <f>Kunden!I14</f>
        <v/>
      </c>
      <c r="C18" s="45">
        <f>ROUND($B18*$B$5^0,1)</f>
        <v/>
      </c>
      <c r="D18" s="45">
        <f>ROUND($B18*$B$5^1,1)</f>
        <v/>
      </c>
      <c r="E18" s="45">
        <f>ROUND($B18*$B$5^2,1)</f>
        <v/>
      </c>
      <c r="F18" s="45">
        <f>ROUND($B18*$B$5^3,1)</f>
        <v/>
      </c>
      <c r="G18" s="45">
        <f>ROUND($B18*$B$5^4,1)</f>
        <v/>
      </c>
      <c r="H18" s="45">
        <f>ROUND($B18*$B$5^5,1)</f>
        <v/>
      </c>
      <c r="I18" s="45">
        <f>ROUND($B18*$B$5^6,1)</f>
        <v/>
      </c>
      <c r="J18" s="45">
        <f>ROUND($B18*$B$5^7,1)</f>
        <v/>
      </c>
      <c r="K18" s="45">
        <f>ROUND($B18*$B$5^8,1)</f>
        <v/>
      </c>
      <c r="L18" s="45">
        <f>ROUND($B18*$B$5^9,1)</f>
        <v/>
      </c>
      <c r="M18" s="45">
        <f>ROUND($B18*$B$5^10,1)</f>
        <v/>
      </c>
      <c r="N18" s="45">
        <f>ROUND($B18*$B$5^11,1)</f>
        <v/>
      </c>
      <c r="O18" s="45">
        <f>ROUND($B18*$B$5^12,1)</f>
        <v/>
      </c>
      <c r="P18" s="45">
        <f>ROUND($B18*$B$5^13,1)</f>
        <v/>
      </c>
      <c r="Q18" s="45">
        <f>ROUND($B18*$B$5^14,1)</f>
        <v/>
      </c>
      <c r="R18" s="45">
        <f>ROUND($B18*$B$5^15,1)</f>
        <v/>
      </c>
      <c r="S18" s="45">
        <f>ROUND($B18*$B$5^16,1)</f>
        <v/>
      </c>
      <c r="T18" s="45">
        <f>ROUND($B18*$B$5^17,1)</f>
        <v/>
      </c>
      <c r="U18" s="45">
        <f>ROUND($B18*$B$5^18,1)</f>
        <v/>
      </c>
      <c r="V18" s="45">
        <f>ROUND($B18*$B$5^19,1)</f>
        <v/>
      </c>
      <c r="W18" s="45">
        <f>ROUND($B18*$B$5^20,1)</f>
        <v/>
      </c>
      <c r="X18" s="45">
        <f>ROUND($B18*$B$5^21,1)</f>
        <v/>
      </c>
      <c r="Y18" s="45">
        <f>ROUND($B18*$B$5^22,1)</f>
        <v/>
      </c>
      <c r="Z18" s="45">
        <f>ROUND($B18*$B$5^23,1)</f>
        <v/>
      </c>
    </row>
    <row r="19">
      <c r="A19" s="33" t="inlineStr">
        <is>
          <t>Apr 2027</t>
        </is>
      </c>
      <c r="B19">
        <f>Kunden!J14</f>
        <v/>
      </c>
      <c r="C19" s="45">
        <f>ROUND($B19*$B$5^0,1)</f>
        <v/>
      </c>
      <c r="D19" s="45">
        <f>ROUND($B19*$B$5^1,1)</f>
        <v/>
      </c>
      <c r="E19" s="45">
        <f>ROUND($B19*$B$5^2,1)</f>
        <v/>
      </c>
      <c r="F19" s="45">
        <f>ROUND($B19*$B$5^3,1)</f>
        <v/>
      </c>
      <c r="G19" s="45">
        <f>ROUND($B19*$B$5^4,1)</f>
        <v/>
      </c>
      <c r="H19" s="45">
        <f>ROUND($B19*$B$5^5,1)</f>
        <v/>
      </c>
      <c r="I19" s="45">
        <f>ROUND($B19*$B$5^6,1)</f>
        <v/>
      </c>
      <c r="J19" s="45">
        <f>ROUND($B19*$B$5^7,1)</f>
        <v/>
      </c>
      <c r="K19" s="45">
        <f>ROUND($B19*$B$5^8,1)</f>
        <v/>
      </c>
      <c r="L19" s="45">
        <f>ROUND($B19*$B$5^9,1)</f>
        <v/>
      </c>
      <c r="M19" s="45">
        <f>ROUND($B19*$B$5^10,1)</f>
        <v/>
      </c>
      <c r="N19" s="45">
        <f>ROUND($B19*$B$5^11,1)</f>
        <v/>
      </c>
      <c r="O19" s="45">
        <f>ROUND($B19*$B$5^12,1)</f>
        <v/>
      </c>
      <c r="P19" s="45">
        <f>ROUND($B19*$B$5^13,1)</f>
        <v/>
      </c>
      <c r="Q19" s="45">
        <f>ROUND($B19*$B$5^14,1)</f>
        <v/>
      </c>
      <c r="R19" s="45">
        <f>ROUND($B19*$B$5^15,1)</f>
        <v/>
      </c>
      <c r="S19" s="45">
        <f>ROUND($B19*$B$5^16,1)</f>
        <v/>
      </c>
      <c r="T19" s="45">
        <f>ROUND($B19*$B$5^17,1)</f>
        <v/>
      </c>
      <c r="U19" s="45">
        <f>ROUND($B19*$B$5^18,1)</f>
        <v/>
      </c>
      <c r="V19" s="45">
        <f>ROUND($B19*$B$5^19,1)</f>
        <v/>
      </c>
      <c r="W19" s="45">
        <f>ROUND($B19*$B$5^20,1)</f>
        <v/>
      </c>
      <c r="X19" s="45">
        <f>ROUND($B19*$B$5^21,1)</f>
        <v/>
      </c>
      <c r="Y19" s="45">
        <f>ROUND($B19*$B$5^22,1)</f>
        <v/>
      </c>
      <c r="Z19" s="45">
        <f>ROUND($B19*$B$5^23,1)</f>
        <v/>
      </c>
    </row>
    <row r="20">
      <c r="A20" s="33" t="inlineStr">
        <is>
          <t>May 2027</t>
        </is>
      </c>
      <c r="B20">
        <f>Kunden!K14</f>
        <v/>
      </c>
      <c r="C20" s="45">
        <f>ROUND($B20*$B$5^0,1)</f>
        <v/>
      </c>
      <c r="D20" s="45">
        <f>ROUND($B20*$B$5^1,1)</f>
        <v/>
      </c>
      <c r="E20" s="45">
        <f>ROUND($B20*$B$5^2,1)</f>
        <v/>
      </c>
      <c r="F20" s="45">
        <f>ROUND($B20*$B$5^3,1)</f>
        <v/>
      </c>
      <c r="G20" s="45">
        <f>ROUND($B20*$B$5^4,1)</f>
        <v/>
      </c>
      <c r="H20" s="45">
        <f>ROUND($B20*$B$5^5,1)</f>
        <v/>
      </c>
      <c r="I20" s="45">
        <f>ROUND($B20*$B$5^6,1)</f>
        <v/>
      </c>
      <c r="J20" s="45">
        <f>ROUND($B20*$B$5^7,1)</f>
        <v/>
      </c>
      <c r="K20" s="45">
        <f>ROUND($B20*$B$5^8,1)</f>
        <v/>
      </c>
      <c r="L20" s="45">
        <f>ROUND($B20*$B$5^9,1)</f>
        <v/>
      </c>
      <c r="M20" s="45">
        <f>ROUND($B20*$B$5^10,1)</f>
        <v/>
      </c>
      <c r="N20" s="45">
        <f>ROUND($B20*$B$5^11,1)</f>
        <v/>
      </c>
      <c r="O20" s="45">
        <f>ROUND($B20*$B$5^12,1)</f>
        <v/>
      </c>
      <c r="P20" s="45">
        <f>ROUND($B20*$B$5^13,1)</f>
        <v/>
      </c>
      <c r="Q20" s="45">
        <f>ROUND($B20*$B$5^14,1)</f>
        <v/>
      </c>
      <c r="R20" s="45">
        <f>ROUND($B20*$B$5^15,1)</f>
        <v/>
      </c>
      <c r="S20" s="45">
        <f>ROUND($B20*$B$5^16,1)</f>
        <v/>
      </c>
      <c r="T20" s="45">
        <f>ROUND($B20*$B$5^17,1)</f>
        <v/>
      </c>
      <c r="U20" s="45">
        <f>ROUND($B20*$B$5^18,1)</f>
        <v/>
      </c>
      <c r="V20" s="45">
        <f>ROUND($B20*$B$5^19,1)</f>
        <v/>
      </c>
      <c r="W20" s="45">
        <f>ROUND($B20*$B$5^20,1)</f>
        <v/>
      </c>
      <c r="X20" s="45">
        <f>ROUND($B20*$B$5^21,1)</f>
        <v/>
      </c>
      <c r="Y20" s="45">
        <f>ROUND($B20*$B$5^22,1)</f>
        <v/>
      </c>
      <c r="Z20" s="45">
        <f>ROUND($B20*$B$5^23,1)</f>
        <v/>
      </c>
    </row>
    <row r="21">
      <c r="A21" s="33" t="inlineStr">
        <is>
          <t>Jun 2027</t>
        </is>
      </c>
      <c r="B21">
        <f>Kunden!L14</f>
        <v/>
      </c>
      <c r="C21" s="45">
        <f>ROUND($B21*$B$5^0,1)</f>
        <v/>
      </c>
      <c r="D21" s="45">
        <f>ROUND($B21*$B$5^1,1)</f>
        <v/>
      </c>
      <c r="E21" s="45">
        <f>ROUND($B21*$B$5^2,1)</f>
        <v/>
      </c>
      <c r="F21" s="45">
        <f>ROUND($B21*$B$5^3,1)</f>
        <v/>
      </c>
      <c r="G21" s="45">
        <f>ROUND($B21*$B$5^4,1)</f>
        <v/>
      </c>
      <c r="H21" s="45">
        <f>ROUND($B21*$B$5^5,1)</f>
        <v/>
      </c>
      <c r="I21" s="45">
        <f>ROUND($B21*$B$5^6,1)</f>
        <v/>
      </c>
      <c r="J21" s="45">
        <f>ROUND($B21*$B$5^7,1)</f>
        <v/>
      </c>
      <c r="K21" s="45">
        <f>ROUND($B21*$B$5^8,1)</f>
        <v/>
      </c>
      <c r="L21" s="45">
        <f>ROUND($B21*$B$5^9,1)</f>
        <v/>
      </c>
      <c r="M21" s="45">
        <f>ROUND($B21*$B$5^10,1)</f>
        <v/>
      </c>
      <c r="N21" s="45">
        <f>ROUND($B21*$B$5^11,1)</f>
        <v/>
      </c>
      <c r="O21" s="45">
        <f>ROUND($B21*$B$5^12,1)</f>
        <v/>
      </c>
      <c r="P21" s="45">
        <f>ROUND($B21*$B$5^13,1)</f>
        <v/>
      </c>
      <c r="Q21" s="45">
        <f>ROUND($B21*$B$5^14,1)</f>
        <v/>
      </c>
      <c r="R21" s="45">
        <f>ROUND($B21*$B$5^15,1)</f>
        <v/>
      </c>
      <c r="S21" s="45">
        <f>ROUND($B21*$B$5^16,1)</f>
        <v/>
      </c>
      <c r="T21" s="45">
        <f>ROUND($B21*$B$5^17,1)</f>
        <v/>
      </c>
      <c r="U21" s="45">
        <f>ROUND($B21*$B$5^18,1)</f>
        <v/>
      </c>
      <c r="V21" s="45">
        <f>ROUND($B21*$B$5^19,1)</f>
        <v/>
      </c>
      <c r="W21" s="45">
        <f>ROUND($B21*$B$5^20,1)</f>
        <v/>
      </c>
      <c r="X21" s="45">
        <f>ROUND($B21*$B$5^21,1)</f>
        <v/>
      </c>
      <c r="Y21" s="45">
        <f>ROUND($B21*$B$5^22,1)</f>
        <v/>
      </c>
      <c r="Z21" s="45">
        <f>ROUND($B21*$B$5^23,1)</f>
        <v/>
      </c>
    </row>
    <row r="22">
      <c r="A22" s="33" t="inlineStr">
        <is>
          <t>Jul 2027</t>
        </is>
      </c>
      <c r="B22">
        <f>Kunden!M14</f>
        <v/>
      </c>
      <c r="C22" s="45">
        <f>ROUND($B22*$B$5^0,1)</f>
        <v/>
      </c>
      <c r="D22" s="45">
        <f>ROUND($B22*$B$5^1,1)</f>
        <v/>
      </c>
      <c r="E22" s="45">
        <f>ROUND($B22*$B$5^2,1)</f>
        <v/>
      </c>
      <c r="F22" s="45">
        <f>ROUND($B22*$B$5^3,1)</f>
        <v/>
      </c>
      <c r="G22" s="45">
        <f>ROUND($B22*$B$5^4,1)</f>
        <v/>
      </c>
      <c r="H22" s="45">
        <f>ROUND($B22*$B$5^5,1)</f>
        <v/>
      </c>
      <c r="I22" s="45">
        <f>ROUND($B22*$B$5^6,1)</f>
        <v/>
      </c>
      <c r="J22" s="45">
        <f>ROUND($B22*$B$5^7,1)</f>
        <v/>
      </c>
      <c r="K22" s="45">
        <f>ROUND($B22*$B$5^8,1)</f>
        <v/>
      </c>
      <c r="L22" s="45">
        <f>ROUND($B22*$B$5^9,1)</f>
        <v/>
      </c>
      <c r="M22" s="45">
        <f>ROUND($B22*$B$5^10,1)</f>
        <v/>
      </c>
      <c r="N22" s="45">
        <f>ROUND($B22*$B$5^11,1)</f>
        <v/>
      </c>
      <c r="O22" s="45">
        <f>ROUND($B22*$B$5^12,1)</f>
        <v/>
      </c>
      <c r="P22" s="45">
        <f>ROUND($B22*$B$5^13,1)</f>
        <v/>
      </c>
      <c r="Q22" s="45">
        <f>ROUND($B22*$B$5^14,1)</f>
        <v/>
      </c>
      <c r="R22" s="45">
        <f>ROUND($B22*$B$5^15,1)</f>
        <v/>
      </c>
      <c r="S22" s="45">
        <f>ROUND($B22*$B$5^16,1)</f>
        <v/>
      </c>
      <c r="T22" s="45">
        <f>ROUND($B22*$B$5^17,1)</f>
        <v/>
      </c>
      <c r="U22" s="45">
        <f>ROUND($B22*$B$5^18,1)</f>
        <v/>
      </c>
      <c r="V22" s="45">
        <f>ROUND($B22*$B$5^19,1)</f>
        <v/>
      </c>
      <c r="W22" s="45">
        <f>ROUND($B22*$B$5^20,1)</f>
        <v/>
      </c>
      <c r="X22" s="45">
        <f>ROUND($B22*$B$5^21,1)</f>
        <v/>
      </c>
      <c r="Y22" s="45">
        <f>ROUND($B22*$B$5^22,1)</f>
        <v/>
      </c>
      <c r="Z22" s="45">
        <f>ROUND($B22*$B$5^23,1)</f>
        <v/>
      </c>
    </row>
    <row r="23">
      <c r="A23" s="33" t="inlineStr">
        <is>
          <t>Aug 2027</t>
        </is>
      </c>
      <c r="B23">
        <f>Kunden!N14</f>
        <v/>
      </c>
      <c r="C23" s="45">
        <f>ROUND($B23*$B$5^0,1)</f>
        <v/>
      </c>
      <c r="D23" s="45">
        <f>ROUND($B23*$B$5^1,1)</f>
        <v/>
      </c>
      <c r="E23" s="45">
        <f>ROUND($B23*$B$5^2,1)</f>
        <v/>
      </c>
      <c r="F23" s="45">
        <f>ROUND($B23*$B$5^3,1)</f>
        <v/>
      </c>
      <c r="G23" s="45">
        <f>ROUND($B23*$B$5^4,1)</f>
        <v/>
      </c>
      <c r="H23" s="45">
        <f>ROUND($B23*$B$5^5,1)</f>
        <v/>
      </c>
      <c r="I23" s="45">
        <f>ROUND($B23*$B$5^6,1)</f>
        <v/>
      </c>
      <c r="J23" s="45">
        <f>ROUND($B23*$B$5^7,1)</f>
        <v/>
      </c>
      <c r="K23" s="45">
        <f>ROUND($B23*$B$5^8,1)</f>
        <v/>
      </c>
      <c r="L23" s="45">
        <f>ROUND($B23*$B$5^9,1)</f>
        <v/>
      </c>
      <c r="M23" s="45">
        <f>ROUND($B23*$B$5^10,1)</f>
        <v/>
      </c>
      <c r="N23" s="45">
        <f>ROUND($B23*$B$5^11,1)</f>
        <v/>
      </c>
      <c r="O23" s="45">
        <f>ROUND($B23*$B$5^12,1)</f>
        <v/>
      </c>
      <c r="P23" s="45">
        <f>ROUND($B23*$B$5^13,1)</f>
        <v/>
      </c>
      <c r="Q23" s="45">
        <f>ROUND($B23*$B$5^14,1)</f>
        <v/>
      </c>
      <c r="R23" s="45">
        <f>ROUND($B23*$B$5^15,1)</f>
        <v/>
      </c>
      <c r="S23" s="45">
        <f>ROUND($B23*$B$5^16,1)</f>
        <v/>
      </c>
      <c r="T23" s="45">
        <f>ROUND($B23*$B$5^17,1)</f>
        <v/>
      </c>
      <c r="U23" s="45">
        <f>ROUND($B23*$B$5^18,1)</f>
        <v/>
      </c>
      <c r="V23" s="45">
        <f>ROUND($B23*$B$5^19,1)</f>
        <v/>
      </c>
      <c r="W23" s="45">
        <f>ROUND($B23*$B$5^20,1)</f>
        <v/>
      </c>
      <c r="X23" s="45">
        <f>ROUND($B23*$B$5^21,1)</f>
        <v/>
      </c>
      <c r="Y23" s="45">
        <f>ROUND($B23*$B$5^22,1)</f>
        <v/>
      </c>
      <c r="Z23" s="45">
        <f>ROUND($B23*$B$5^23,1)</f>
        <v/>
      </c>
    </row>
    <row r="24">
      <c r="A24" s="33" t="inlineStr">
        <is>
          <t>Sep 2027</t>
        </is>
      </c>
      <c r="B24">
        <f>Kunden!O14</f>
        <v/>
      </c>
      <c r="C24" s="45">
        <f>ROUND($B24*$B$5^0,1)</f>
        <v/>
      </c>
      <c r="D24" s="45">
        <f>ROUND($B24*$B$5^1,1)</f>
        <v/>
      </c>
      <c r="E24" s="45">
        <f>ROUND($B24*$B$5^2,1)</f>
        <v/>
      </c>
      <c r="F24" s="45">
        <f>ROUND($B24*$B$5^3,1)</f>
        <v/>
      </c>
      <c r="G24" s="45">
        <f>ROUND($B24*$B$5^4,1)</f>
        <v/>
      </c>
      <c r="H24" s="45">
        <f>ROUND($B24*$B$5^5,1)</f>
        <v/>
      </c>
      <c r="I24" s="45">
        <f>ROUND($B24*$B$5^6,1)</f>
        <v/>
      </c>
      <c r="J24" s="45">
        <f>ROUND($B24*$B$5^7,1)</f>
        <v/>
      </c>
      <c r="K24" s="45">
        <f>ROUND($B24*$B$5^8,1)</f>
        <v/>
      </c>
      <c r="L24" s="45">
        <f>ROUND($B24*$B$5^9,1)</f>
        <v/>
      </c>
      <c r="M24" s="45">
        <f>ROUND($B24*$B$5^10,1)</f>
        <v/>
      </c>
      <c r="N24" s="45">
        <f>ROUND($B24*$B$5^11,1)</f>
        <v/>
      </c>
      <c r="O24" s="45">
        <f>ROUND($B24*$B$5^12,1)</f>
        <v/>
      </c>
      <c r="P24" s="45">
        <f>ROUND($B24*$B$5^13,1)</f>
        <v/>
      </c>
      <c r="Q24" s="45">
        <f>ROUND($B24*$B$5^14,1)</f>
        <v/>
      </c>
      <c r="R24" s="45">
        <f>ROUND($B24*$B$5^15,1)</f>
        <v/>
      </c>
      <c r="S24" s="45">
        <f>ROUND($B24*$B$5^16,1)</f>
        <v/>
      </c>
      <c r="T24" s="45">
        <f>ROUND($B24*$B$5^17,1)</f>
        <v/>
      </c>
      <c r="U24" s="45">
        <f>ROUND($B24*$B$5^18,1)</f>
        <v/>
      </c>
      <c r="V24" s="45">
        <f>ROUND($B24*$B$5^19,1)</f>
        <v/>
      </c>
      <c r="W24" s="45">
        <f>ROUND($B24*$B$5^20,1)</f>
        <v/>
      </c>
      <c r="X24" s="45">
        <f>ROUND($B24*$B$5^21,1)</f>
        <v/>
      </c>
      <c r="Y24" s="45">
        <f>ROUND($B24*$B$5^22,1)</f>
        <v/>
      </c>
      <c r="Z24" s="45">
        <f>ROUND($B24*$B$5^23,1)</f>
        <v/>
      </c>
    </row>
    <row r="25">
      <c r="A25" s="33" t="inlineStr">
        <is>
          <t>Oct 2027</t>
        </is>
      </c>
      <c r="B25">
        <f>Kunden!P14</f>
        <v/>
      </c>
      <c r="C25" s="45">
        <f>ROUND($B25*$B$5^0,1)</f>
        <v/>
      </c>
      <c r="D25" s="45">
        <f>ROUND($B25*$B$5^1,1)</f>
        <v/>
      </c>
      <c r="E25" s="45">
        <f>ROUND($B25*$B$5^2,1)</f>
        <v/>
      </c>
      <c r="F25" s="45">
        <f>ROUND($B25*$B$5^3,1)</f>
        <v/>
      </c>
      <c r="G25" s="45">
        <f>ROUND($B25*$B$5^4,1)</f>
        <v/>
      </c>
      <c r="H25" s="45">
        <f>ROUND($B25*$B$5^5,1)</f>
        <v/>
      </c>
      <c r="I25" s="45">
        <f>ROUND($B25*$B$5^6,1)</f>
        <v/>
      </c>
      <c r="J25" s="45">
        <f>ROUND($B25*$B$5^7,1)</f>
        <v/>
      </c>
      <c r="K25" s="45">
        <f>ROUND($B25*$B$5^8,1)</f>
        <v/>
      </c>
      <c r="L25" s="45">
        <f>ROUND($B25*$B$5^9,1)</f>
        <v/>
      </c>
      <c r="M25" s="45">
        <f>ROUND($B25*$B$5^10,1)</f>
        <v/>
      </c>
      <c r="N25" s="45">
        <f>ROUND($B25*$B$5^11,1)</f>
        <v/>
      </c>
      <c r="O25" s="45">
        <f>ROUND($B25*$B$5^12,1)</f>
        <v/>
      </c>
      <c r="P25" s="45">
        <f>ROUND($B25*$B$5^13,1)</f>
        <v/>
      </c>
      <c r="Q25" s="45">
        <f>ROUND($B25*$B$5^14,1)</f>
        <v/>
      </c>
      <c r="R25" s="45">
        <f>ROUND($B25*$B$5^15,1)</f>
        <v/>
      </c>
      <c r="S25" s="45">
        <f>ROUND($B25*$B$5^16,1)</f>
        <v/>
      </c>
      <c r="T25" s="45">
        <f>ROUND($B25*$B$5^17,1)</f>
        <v/>
      </c>
      <c r="U25" s="45">
        <f>ROUND($B25*$B$5^18,1)</f>
        <v/>
      </c>
      <c r="V25" s="45">
        <f>ROUND($B25*$B$5^19,1)</f>
        <v/>
      </c>
      <c r="W25" s="45">
        <f>ROUND($B25*$B$5^20,1)</f>
        <v/>
      </c>
      <c r="X25" s="45">
        <f>ROUND($B25*$B$5^21,1)</f>
        <v/>
      </c>
      <c r="Y25" s="45">
        <f>ROUND($B25*$B$5^22,1)</f>
        <v/>
      </c>
      <c r="Z25" s="45">
        <f>ROUND($B25*$B$5^23,1)</f>
        <v/>
      </c>
    </row>
    <row r="26">
      <c r="A26" s="33" t="inlineStr">
        <is>
          <t>Nov 2027</t>
        </is>
      </c>
      <c r="B26">
        <f>Kunden!Q14</f>
        <v/>
      </c>
      <c r="C26" s="45">
        <f>ROUND($B26*$B$5^0,1)</f>
        <v/>
      </c>
      <c r="D26" s="45">
        <f>ROUND($B26*$B$5^1,1)</f>
        <v/>
      </c>
      <c r="E26" s="45">
        <f>ROUND($B26*$B$5^2,1)</f>
        <v/>
      </c>
      <c r="F26" s="45">
        <f>ROUND($B26*$B$5^3,1)</f>
        <v/>
      </c>
      <c r="G26" s="45">
        <f>ROUND($B26*$B$5^4,1)</f>
        <v/>
      </c>
      <c r="H26" s="45">
        <f>ROUND($B26*$B$5^5,1)</f>
        <v/>
      </c>
      <c r="I26" s="45">
        <f>ROUND($B26*$B$5^6,1)</f>
        <v/>
      </c>
      <c r="J26" s="45">
        <f>ROUND($B26*$B$5^7,1)</f>
        <v/>
      </c>
      <c r="K26" s="45">
        <f>ROUND($B26*$B$5^8,1)</f>
        <v/>
      </c>
      <c r="L26" s="45">
        <f>ROUND($B26*$B$5^9,1)</f>
        <v/>
      </c>
      <c r="M26" s="45">
        <f>ROUND($B26*$B$5^10,1)</f>
        <v/>
      </c>
      <c r="N26" s="45">
        <f>ROUND($B26*$B$5^11,1)</f>
        <v/>
      </c>
      <c r="O26" s="45">
        <f>ROUND($B26*$B$5^12,1)</f>
        <v/>
      </c>
      <c r="P26" s="45">
        <f>ROUND($B26*$B$5^13,1)</f>
        <v/>
      </c>
      <c r="Q26" s="45">
        <f>ROUND($B26*$B$5^14,1)</f>
        <v/>
      </c>
      <c r="R26" s="45">
        <f>ROUND($B26*$B$5^15,1)</f>
        <v/>
      </c>
      <c r="S26" s="45">
        <f>ROUND($B26*$B$5^16,1)</f>
        <v/>
      </c>
      <c r="T26" s="45">
        <f>ROUND($B26*$B$5^17,1)</f>
        <v/>
      </c>
      <c r="U26" s="45">
        <f>ROUND($B26*$B$5^18,1)</f>
        <v/>
      </c>
      <c r="V26" s="45">
        <f>ROUND($B26*$B$5^19,1)</f>
        <v/>
      </c>
      <c r="W26" s="45">
        <f>ROUND($B26*$B$5^20,1)</f>
        <v/>
      </c>
      <c r="X26" s="45">
        <f>ROUND($B26*$B$5^21,1)</f>
        <v/>
      </c>
      <c r="Y26" s="45">
        <f>ROUND($B26*$B$5^22,1)</f>
        <v/>
      </c>
      <c r="Z26" s="45">
        <f>ROUND($B26*$B$5^23,1)</f>
        <v/>
      </c>
    </row>
    <row r="27">
      <c r="A27" s="33" t="inlineStr">
        <is>
          <t>Dec 2027</t>
        </is>
      </c>
      <c r="B27">
        <f>Kunden!R14</f>
        <v/>
      </c>
      <c r="C27" s="45">
        <f>ROUND($B27*$B$5^0,1)</f>
        <v/>
      </c>
      <c r="D27" s="45">
        <f>ROUND($B27*$B$5^1,1)</f>
        <v/>
      </c>
      <c r="E27" s="45">
        <f>ROUND($B27*$B$5^2,1)</f>
        <v/>
      </c>
      <c r="F27" s="45">
        <f>ROUND($B27*$B$5^3,1)</f>
        <v/>
      </c>
      <c r="G27" s="45">
        <f>ROUND($B27*$B$5^4,1)</f>
        <v/>
      </c>
      <c r="H27" s="45">
        <f>ROUND($B27*$B$5^5,1)</f>
        <v/>
      </c>
      <c r="I27" s="45">
        <f>ROUND($B27*$B$5^6,1)</f>
        <v/>
      </c>
      <c r="J27" s="45">
        <f>ROUND($B27*$B$5^7,1)</f>
        <v/>
      </c>
      <c r="K27" s="45">
        <f>ROUND($B27*$B$5^8,1)</f>
        <v/>
      </c>
      <c r="L27" s="45">
        <f>ROUND($B27*$B$5^9,1)</f>
        <v/>
      </c>
      <c r="M27" s="45">
        <f>ROUND($B27*$B$5^10,1)</f>
        <v/>
      </c>
      <c r="N27" s="45">
        <f>ROUND($B27*$B$5^11,1)</f>
        <v/>
      </c>
      <c r="O27" s="45">
        <f>ROUND($B27*$B$5^12,1)</f>
        <v/>
      </c>
      <c r="P27" s="45">
        <f>ROUND($B27*$B$5^13,1)</f>
        <v/>
      </c>
      <c r="Q27" s="45">
        <f>ROUND($B27*$B$5^14,1)</f>
        <v/>
      </c>
      <c r="R27" s="45">
        <f>ROUND($B27*$B$5^15,1)</f>
        <v/>
      </c>
      <c r="S27" s="45">
        <f>ROUND($B27*$B$5^16,1)</f>
        <v/>
      </c>
      <c r="T27" s="45">
        <f>ROUND($B27*$B$5^17,1)</f>
        <v/>
      </c>
      <c r="U27" s="45">
        <f>ROUND($B27*$B$5^18,1)</f>
        <v/>
      </c>
      <c r="V27" s="45">
        <f>ROUND($B27*$B$5^19,1)</f>
        <v/>
      </c>
      <c r="W27" s="45">
        <f>ROUND($B27*$B$5^20,1)</f>
        <v/>
      </c>
      <c r="X27" s="45">
        <f>ROUND($B27*$B$5^21,1)</f>
        <v/>
      </c>
      <c r="Y27" s="45">
        <f>ROUND($B27*$B$5^22,1)</f>
        <v/>
      </c>
      <c r="Z27" s="45">
        <f>ROUND($B27*$B$5^23,1)</f>
        <v/>
      </c>
    </row>
    <row r="28">
      <c r="A28" s="33" t="inlineStr">
        <is>
          <t>Jan 2028</t>
        </is>
      </c>
      <c r="B28">
        <f>Kunden!S14</f>
        <v/>
      </c>
      <c r="C28" s="45">
        <f>ROUND($B28*$B$5^0,1)</f>
        <v/>
      </c>
      <c r="D28" s="45">
        <f>ROUND($B28*$B$5^1,1)</f>
        <v/>
      </c>
      <c r="E28" s="45">
        <f>ROUND($B28*$B$5^2,1)</f>
        <v/>
      </c>
      <c r="F28" s="45">
        <f>ROUND($B28*$B$5^3,1)</f>
        <v/>
      </c>
      <c r="G28" s="45">
        <f>ROUND($B28*$B$5^4,1)</f>
        <v/>
      </c>
      <c r="H28" s="45">
        <f>ROUND($B28*$B$5^5,1)</f>
        <v/>
      </c>
      <c r="I28" s="45">
        <f>ROUND($B28*$B$5^6,1)</f>
        <v/>
      </c>
      <c r="J28" s="45">
        <f>ROUND($B28*$B$5^7,1)</f>
        <v/>
      </c>
      <c r="K28" s="45">
        <f>ROUND($B28*$B$5^8,1)</f>
        <v/>
      </c>
      <c r="L28" s="45">
        <f>ROUND($B28*$B$5^9,1)</f>
        <v/>
      </c>
      <c r="M28" s="45">
        <f>ROUND($B28*$B$5^10,1)</f>
        <v/>
      </c>
      <c r="N28" s="45">
        <f>ROUND($B28*$B$5^11,1)</f>
        <v/>
      </c>
      <c r="O28" s="45">
        <f>ROUND($B28*$B$5^12,1)</f>
        <v/>
      </c>
      <c r="P28" s="45">
        <f>ROUND($B28*$B$5^13,1)</f>
        <v/>
      </c>
      <c r="Q28" s="45">
        <f>ROUND($B28*$B$5^14,1)</f>
        <v/>
      </c>
      <c r="R28" s="45">
        <f>ROUND($B28*$B$5^15,1)</f>
        <v/>
      </c>
      <c r="S28" s="45">
        <f>ROUND($B28*$B$5^16,1)</f>
        <v/>
      </c>
      <c r="T28" s="45">
        <f>ROUND($B28*$B$5^17,1)</f>
        <v/>
      </c>
      <c r="U28" s="45">
        <f>ROUND($B28*$B$5^18,1)</f>
        <v/>
      </c>
      <c r="V28" s="45">
        <f>ROUND($B28*$B$5^19,1)</f>
        <v/>
      </c>
      <c r="W28" s="45">
        <f>ROUND($B28*$B$5^20,1)</f>
        <v/>
      </c>
      <c r="X28" s="45">
        <f>ROUND($B28*$B$5^21,1)</f>
        <v/>
      </c>
      <c r="Y28" s="45">
        <f>ROUND($B28*$B$5^22,1)</f>
        <v/>
      </c>
      <c r="Z28" s="45">
        <f>ROUND($B28*$B$5^23,1)</f>
        <v/>
      </c>
    </row>
    <row r="29">
      <c r="A29" s="33" t="inlineStr">
        <is>
          <t>Feb 2028</t>
        </is>
      </c>
      <c r="B29">
        <f>Kunden!T14</f>
        <v/>
      </c>
      <c r="C29" s="45">
        <f>ROUND($B29*$B$5^0,1)</f>
        <v/>
      </c>
      <c r="D29" s="45">
        <f>ROUND($B29*$B$5^1,1)</f>
        <v/>
      </c>
      <c r="E29" s="45">
        <f>ROUND($B29*$B$5^2,1)</f>
        <v/>
      </c>
      <c r="F29" s="45">
        <f>ROUND($B29*$B$5^3,1)</f>
        <v/>
      </c>
      <c r="G29" s="45">
        <f>ROUND($B29*$B$5^4,1)</f>
        <v/>
      </c>
      <c r="H29" s="45">
        <f>ROUND($B29*$B$5^5,1)</f>
        <v/>
      </c>
      <c r="I29" s="45">
        <f>ROUND($B29*$B$5^6,1)</f>
        <v/>
      </c>
      <c r="J29" s="45">
        <f>ROUND($B29*$B$5^7,1)</f>
        <v/>
      </c>
      <c r="K29" s="45">
        <f>ROUND($B29*$B$5^8,1)</f>
        <v/>
      </c>
      <c r="L29" s="45">
        <f>ROUND($B29*$B$5^9,1)</f>
        <v/>
      </c>
      <c r="M29" s="45">
        <f>ROUND($B29*$B$5^10,1)</f>
        <v/>
      </c>
      <c r="N29" s="45">
        <f>ROUND($B29*$B$5^11,1)</f>
        <v/>
      </c>
      <c r="O29" s="45">
        <f>ROUND($B29*$B$5^12,1)</f>
        <v/>
      </c>
      <c r="P29" s="45">
        <f>ROUND($B29*$B$5^13,1)</f>
        <v/>
      </c>
      <c r="Q29" s="45">
        <f>ROUND($B29*$B$5^14,1)</f>
        <v/>
      </c>
      <c r="R29" s="45">
        <f>ROUND($B29*$B$5^15,1)</f>
        <v/>
      </c>
      <c r="S29" s="45">
        <f>ROUND($B29*$B$5^16,1)</f>
        <v/>
      </c>
      <c r="T29" s="45">
        <f>ROUND($B29*$B$5^17,1)</f>
        <v/>
      </c>
      <c r="U29" s="45">
        <f>ROUND($B29*$B$5^18,1)</f>
        <v/>
      </c>
      <c r="V29" s="45">
        <f>ROUND($B29*$B$5^19,1)</f>
        <v/>
      </c>
      <c r="W29" s="45">
        <f>ROUND($B29*$B$5^20,1)</f>
        <v/>
      </c>
      <c r="X29" s="45">
        <f>ROUND($B29*$B$5^21,1)</f>
        <v/>
      </c>
      <c r="Y29" s="45">
        <f>ROUND($B29*$B$5^22,1)</f>
        <v/>
      </c>
      <c r="Z29" s="45">
        <f>ROUND($B29*$B$5^23,1)</f>
        <v/>
      </c>
    </row>
    <row r="30">
      <c r="A30" s="33" t="inlineStr">
        <is>
          <t>Mar 2028</t>
        </is>
      </c>
      <c r="B30">
        <f>Kunden!U14</f>
        <v/>
      </c>
      <c r="C30" s="45">
        <f>ROUND($B30*$B$5^0,1)</f>
        <v/>
      </c>
      <c r="D30" s="45">
        <f>ROUND($B30*$B$5^1,1)</f>
        <v/>
      </c>
      <c r="E30" s="45">
        <f>ROUND($B30*$B$5^2,1)</f>
        <v/>
      </c>
      <c r="F30" s="45">
        <f>ROUND($B30*$B$5^3,1)</f>
        <v/>
      </c>
      <c r="G30" s="45">
        <f>ROUND($B30*$B$5^4,1)</f>
        <v/>
      </c>
      <c r="H30" s="45">
        <f>ROUND($B30*$B$5^5,1)</f>
        <v/>
      </c>
      <c r="I30" s="45">
        <f>ROUND($B30*$B$5^6,1)</f>
        <v/>
      </c>
      <c r="J30" s="45">
        <f>ROUND($B30*$B$5^7,1)</f>
        <v/>
      </c>
      <c r="K30" s="45">
        <f>ROUND($B30*$B$5^8,1)</f>
        <v/>
      </c>
      <c r="L30" s="45">
        <f>ROUND($B30*$B$5^9,1)</f>
        <v/>
      </c>
      <c r="M30" s="45">
        <f>ROUND($B30*$B$5^10,1)</f>
        <v/>
      </c>
      <c r="N30" s="45">
        <f>ROUND($B30*$B$5^11,1)</f>
        <v/>
      </c>
      <c r="O30" s="45">
        <f>ROUND($B30*$B$5^12,1)</f>
        <v/>
      </c>
      <c r="P30" s="45">
        <f>ROUND($B30*$B$5^13,1)</f>
        <v/>
      </c>
      <c r="Q30" s="45">
        <f>ROUND($B30*$B$5^14,1)</f>
        <v/>
      </c>
      <c r="R30" s="45">
        <f>ROUND($B30*$B$5^15,1)</f>
        <v/>
      </c>
      <c r="S30" s="45">
        <f>ROUND($B30*$B$5^16,1)</f>
        <v/>
      </c>
      <c r="T30" s="45">
        <f>ROUND($B30*$B$5^17,1)</f>
        <v/>
      </c>
      <c r="U30" s="45">
        <f>ROUND($B30*$B$5^18,1)</f>
        <v/>
      </c>
      <c r="V30" s="45">
        <f>ROUND($B30*$B$5^19,1)</f>
        <v/>
      </c>
      <c r="W30" s="45">
        <f>ROUND($B30*$B$5^20,1)</f>
        <v/>
      </c>
      <c r="X30" s="45">
        <f>ROUND($B30*$B$5^21,1)</f>
        <v/>
      </c>
      <c r="Y30" s="45">
        <f>ROUND($B30*$B$5^22,1)</f>
        <v/>
      </c>
      <c r="Z30" s="45">
        <f>ROUND($B30*$B$5^23,1)</f>
        <v/>
      </c>
    </row>
    <row r="31">
      <c r="A31" s="33" t="inlineStr">
        <is>
          <t>Apr 2028</t>
        </is>
      </c>
      <c r="B31">
        <f>Kunden!V14</f>
        <v/>
      </c>
      <c r="C31" s="45">
        <f>ROUND($B31*$B$5^0,1)</f>
        <v/>
      </c>
      <c r="D31" s="45">
        <f>ROUND($B31*$B$5^1,1)</f>
        <v/>
      </c>
      <c r="E31" s="45">
        <f>ROUND($B31*$B$5^2,1)</f>
        <v/>
      </c>
      <c r="F31" s="45">
        <f>ROUND($B31*$B$5^3,1)</f>
        <v/>
      </c>
      <c r="G31" s="45">
        <f>ROUND($B31*$B$5^4,1)</f>
        <v/>
      </c>
      <c r="H31" s="45">
        <f>ROUND($B31*$B$5^5,1)</f>
        <v/>
      </c>
      <c r="I31" s="45">
        <f>ROUND($B31*$B$5^6,1)</f>
        <v/>
      </c>
      <c r="J31" s="45">
        <f>ROUND($B31*$B$5^7,1)</f>
        <v/>
      </c>
      <c r="K31" s="45">
        <f>ROUND($B31*$B$5^8,1)</f>
        <v/>
      </c>
      <c r="L31" s="45">
        <f>ROUND($B31*$B$5^9,1)</f>
        <v/>
      </c>
      <c r="M31" s="45">
        <f>ROUND($B31*$B$5^10,1)</f>
        <v/>
      </c>
      <c r="N31" s="45">
        <f>ROUND($B31*$B$5^11,1)</f>
        <v/>
      </c>
      <c r="O31" s="45">
        <f>ROUND($B31*$B$5^12,1)</f>
        <v/>
      </c>
      <c r="P31" s="45">
        <f>ROUND($B31*$B$5^13,1)</f>
        <v/>
      </c>
      <c r="Q31" s="45">
        <f>ROUND($B31*$B$5^14,1)</f>
        <v/>
      </c>
      <c r="R31" s="45">
        <f>ROUND($B31*$B$5^15,1)</f>
        <v/>
      </c>
      <c r="S31" s="45">
        <f>ROUND($B31*$B$5^16,1)</f>
        <v/>
      </c>
      <c r="T31" s="45">
        <f>ROUND($B31*$B$5^17,1)</f>
        <v/>
      </c>
      <c r="U31" s="45">
        <f>ROUND($B31*$B$5^18,1)</f>
        <v/>
      </c>
      <c r="V31" s="45">
        <f>ROUND($B31*$B$5^19,1)</f>
        <v/>
      </c>
      <c r="W31" s="45">
        <f>ROUND($B31*$B$5^20,1)</f>
        <v/>
      </c>
      <c r="X31" s="45">
        <f>ROUND($B31*$B$5^21,1)</f>
        <v/>
      </c>
      <c r="Y31" s="45">
        <f>ROUND($B31*$B$5^22,1)</f>
        <v/>
      </c>
      <c r="Z31" s="45">
        <f>ROUND($B31*$B$5^23,1)</f>
        <v/>
      </c>
    </row>
    <row r="32">
      <c r="A32" s="33" t="inlineStr">
        <is>
          <t>May 2028</t>
        </is>
      </c>
      <c r="B32">
        <f>Kunden!W14</f>
        <v/>
      </c>
      <c r="C32" s="45">
        <f>ROUND($B32*$B$5^0,1)</f>
        <v/>
      </c>
      <c r="D32" s="45">
        <f>ROUND($B32*$B$5^1,1)</f>
        <v/>
      </c>
      <c r="E32" s="45">
        <f>ROUND($B32*$B$5^2,1)</f>
        <v/>
      </c>
      <c r="F32" s="45">
        <f>ROUND($B32*$B$5^3,1)</f>
        <v/>
      </c>
      <c r="G32" s="45">
        <f>ROUND($B32*$B$5^4,1)</f>
        <v/>
      </c>
      <c r="H32" s="45">
        <f>ROUND($B32*$B$5^5,1)</f>
        <v/>
      </c>
      <c r="I32" s="45">
        <f>ROUND($B32*$B$5^6,1)</f>
        <v/>
      </c>
      <c r="J32" s="45">
        <f>ROUND($B32*$B$5^7,1)</f>
        <v/>
      </c>
      <c r="K32" s="45">
        <f>ROUND($B32*$B$5^8,1)</f>
        <v/>
      </c>
      <c r="L32" s="45">
        <f>ROUND($B32*$B$5^9,1)</f>
        <v/>
      </c>
      <c r="M32" s="45">
        <f>ROUND($B32*$B$5^10,1)</f>
        <v/>
      </c>
      <c r="N32" s="45">
        <f>ROUND($B32*$B$5^11,1)</f>
        <v/>
      </c>
      <c r="O32" s="45">
        <f>ROUND($B32*$B$5^12,1)</f>
        <v/>
      </c>
      <c r="P32" s="45">
        <f>ROUND($B32*$B$5^13,1)</f>
        <v/>
      </c>
      <c r="Q32" s="45">
        <f>ROUND($B32*$B$5^14,1)</f>
        <v/>
      </c>
      <c r="R32" s="45">
        <f>ROUND($B32*$B$5^15,1)</f>
        <v/>
      </c>
      <c r="S32" s="45">
        <f>ROUND($B32*$B$5^16,1)</f>
        <v/>
      </c>
      <c r="T32" s="45">
        <f>ROUND($B32*$B$5^17,1)</f>
        <v/>
      </c>
      <c r="U32" s="45">
        <f>ROUND($B32*$B$5^18,1)</f>
        <v/>
      </c>
      <c r="V32" s="45">
        <f>ROUND($B32*$B$5^19,1)</f>
        <v/>
      </c>
      <c r="W32" s="45">
        <f>ROUND($B32*$B$5^20,1)</f>
        <v/>
      </c>
      <c r="X32" s="45">
        <f>ROUND($B32*$B$5^21,1)</f>
        <v/>
      </c>
      <c r="Y32" s="45">
        <f>ROUND($B32*$B$5^22,1)</f>
        <v/>
      </c>
      <c r="Z32" s="45">
        <f>ROUND($B32*$B$5^23,1)</f>
        <v/>
      </c>
    </row>
    <row r="33">
      <c r="A33" s="33" t="inlineStr">
        <is>
          <t>Jun 2028</t>
        </is>
      </c>
      <c r="B33">
        <f>Kunden!X14</f>
        <v/>
      </c>
      <c r="C33" s="45">
        <f>ROUND($B33*$B$5^0,1)</f>
        <v/>
      </c>
      <c r="D33" s="45">
        <f>ROUND($B33*$B$5^1,1)</f>
        <v/>
      </c>
      <c r="E33" s="45">
        <f>ROUND($B33*$B$5^2,1)</f>
        <v/>
      </c>
      <c r="F33" s="45">
        <f>ROUND($B33*$B$5^3,1)</f>
        <v/>
      </c>
      <c r="G33" s="45">
        <f>ROUND($B33*$B$5^4,1)</f>
        <v/>
      </c>
      <c r="H33" s="45">
        <f>ROUND($B33*$B$5^5,1)</f>
        <v/>
      </c>
      <c r="I33" s="45">
        <f>ROUND($B33*$B$5^6,1)</f>
        <v/>
      </c>
      <c r="J33" s="45">
        <f>ROUND($B33*$B$5^7,1)</f>
        <v/>
      </c>
      <c r="K33" s="45">
        <f>ROUND($B33*$B$5^8,1)</f>
        <v/>
      </c>
      <c r="L33" s="45">
        <f>ROUND($B33*$B$5^9,1)</f>
        <v/>
      </c>
      <c r="M33" s="45">
        <f>ROUND($B33*$B$5^10,1)</f>
        <v/>
      </c>
      <c r="N33" s="45">
        <f>ROUND($B33*$B$5^11,1)</f>
        <v/>
      </c>
      <c r="O33" s="45">
        <f>ROUND($B33*$B$5^12,1)</f>
        <v/>
      </c>
      <c r="P33" s="45">
        <f>ROUND($B33*$B$5^13,1)</f>
        <v/>
      </c>
      <c r="Q33" s="45">
        <f>ROUND($B33*$B$5^14,1)</f>
        <v/>
      </c>
      <c r="R33" s="45">
        <f>ROUND($B33*$B$5^15,1)</f>
        <v/>
      </c>
      <c r="S33" s="45">
        <f>ROUND($B33*$B$5^16,1)</f>
        <v/>
      </c>
      <c r="T33" s="45">
        <f>ROUND($B33*$B$5^17,1)</f>
        <v/>
      </c>
      <c r="U33" s="45">
        <f>ROUND($B33*$B$5^18,1)</f>
        <v/>
      </c>
      <c r="V33" s="45">
        <f>ROUND($B33*$B$5^19,1)</f>
        <v/>
      </c>
      <c r="W33" s="45">
        <f>ROUND($B33*$B$5^20,1)</f>
        <v/>
      </c>
      <c r="X33" s="45">
        <f>ROUND($B33*$B$5^21,1)</f>
        <v/>
      </c>
      <c r="Y33" s="45">
        <f>ROUND($B33*$B$5^22,1)</f>
        <v/>
      </c>
      <c r="Z33" s="45">
        <f>ROUND($B33*$B$5^23,1)</f>
        <v/>
      </c>
    </row>
    <row r="34">
      <c r="A34" s="33" t="inlineStr">
        <is>
          <t>Jul 2028</t>
        </is>
      </c>
      <c r="B34">
        <f>Kunden!Y14</f>
        <v/>
      </c>
      <c r="C34" s="45">
        <f>ROUND($B34*$B$5^0,1)</f>
        <v/>
      </c>
      <c r="D34" s="45">
        <f>ROUND($B34*$B$5^1,1)</f>
        <v/>
      </c>
      <c r="E34" s="45">
        <f>ROUND($B34*$B$5^2,1)</f>
        <v/>
      </c>
      <c r="F34" s="45">
        <f>ROUND($B34*$B$5^3,1)</f>
        <v/>
      </c>
      <c r="G34" s="45">
        <f>ROUND($B34*$B$5^4,1)</f>
        <v/>
      </c>
      <c r="H34" s="45">
        <f>ROUND($B34*$B$5^5,1)</f>
        <v/>
      </c>
      <c r="I34" s="45">
        <f>ROUND($B34*$B$5^6,1)</f>
        <v/>
      </c>
      <c r="J34" s="45">
        <f>ROUND($B34*$B$5^7,1)</f>
        <v/>
      </c>
      <c r="K34" s="45">
        <f>ROUND($B34*$B$5^8,1)</f>
        <v/>
      </c>
      <c r="L34" s="45">
        <f>ROUND($B34*$B$5^9,1)</f>
        <v/>
      </c>
      <c r="M34" s="45">
        <f>ROUND($B34*$B$5^10,1)</f>
        <v/>
      </c>
      <c r="N34" s="45">
        <f>ROUND($B34*$B$5^11,1)</f>
        <v/>
      </c>
      <c r="O34" s="45">
        <f>ROUND($B34*$B$5^12,1)</f>
        <v/>
      </c>
      <c r="P34" s="45">
        <f>ROUND($B34*$B$5^13,1)</f>
        <v/>
      </c>
      <c r="Q34" s="45">
        <f>ROUND($B34*$B$5^14,1)</f>
        <v/>
      </c>
      <c r="R34" s="45">
        <f>ROUND($B34*$B$5^15,1)</f>
        <v/>
      </c>
      <c r="S34" s="45">
        <f>ROUND($B34*$B$5^16,1)</f>
        <v/>
      </c>
      <c r="T34" s="45">
        <f>ROUND($B34*$B$5^17,1)</f>
        <v/>
      </c>
      <c r="U34" s="45">
        <f>ROUND($B34*$B$5^18,1)</f>
        <v/>
      </c>
      <c r="V34" s="45">
        <f>ROUND($B34*$B$5^19,1)</f>
        <v/>
      </c>
      <c r="W34" s="45">
        <f>ROUND($B34*$B$5^20,1)</f>
        <v/>
      </c>
      <c r="X34" s="45">
        <f>ROUND($B34*$B$5^21,1)</f>
        <v/>
      </c>
      <c r="Y34" s="45">
        <f>ROUND($B34*$B$5^22,1)</f>
        <v/>
      </c>
      <c r="Z34" s="45">
        <f>ROUND($B34*$B$5^23,1)</f>
        <v/>
      </c>
    </row>
    <row r="35">
      <c r="A35" s="33" t="inlineStr">
        <is>
          <t>Aug 2028</t>
        </is>
      </c>
      <c r="B35">
        <f>Kunden!Z14</f>
        <v/>
      </c>
      <c r="C35" s="45">
        <f>ROUND($B35*$B$5^0,1)</f>
        <v/>
      </c>
      <c r="D35" s="45">
        <f>ROUND($B35*$B$5^1,1)</f>
        <v/>
      </c>
      <c r="E35" s="45">
        <f>ROUND($B35*$B$5^2,1)</f>
        <v/>
      </c>
      <c r="F35" s="45">
        <f>ROUND($B35*$B$5^3,1)</f>
        <v/>
      </c>
      <c r="G35" s="45">
        <f>ROUND($B35*$B$5^4,1)</f>
        <v/>
      </c>
      <c r="H35" s="45">
        <f>ROUND($B35*$B$5^5,1)</f>
        <v/>
      </c>
      <c r="I35" s="45">
        <f>ROUND($B35*$B$5^6,1)</f>
        <v/>
      </c>
      <c r="J35" s="45">
        <f>ROUND($B35*$B$5^7,1)</f>
        <v/>
      </c>
      <c r="K35" s="45">
        <f>ROUND($B35*$B$5^8,1)</f>
        <v/>
      </c>
      <c r="L35" s="45">
        <f>ROUND($B35*$B$5^9,1)</f>
        <v/>
      </c>
      <c r="M35" s="45">
        <f>ROUND($B35*$B$5^10,1)</f>
        <v/>
      </c>
      <c r="N35" s="45">
        <f>ROUND($B35*$B$5^11,1)</f>
        <v/>
      </c>
      <c r="O35" s="45">
        <f>ROUND($B35*$B$5^12,1)</f>
        <v/>
      </c>
      <c r="P35" s="45">
        <f>ROUND($B35*$B$5^13,1)</f>
        <v/>
      </c>
      <c r="Q35" s="45">
        <f>ROUND($B35*$B$5^14,1)</f>
        <v/>
      </c>
      <c r="R35" s="45">
        <f>ROUND($B35*$B$5^15,1)</f>
        <v/>
      </c>
      <c r="S35" s="45">
        <f>ROUND($B35*$B$5^16,1)</f>
        <v/>
      </c>
      <c r="T35" s="45">
        <f>ROUND($B35*$B$5^17,1)</f>
        <v/>
      </c>
      <c r="U35" s="45">
        <f>ROUND($B35*$B$5^18,1)</f>
        <v/>
      </c>
      <c r="V35" s="45">
        <f>ROUND($B35*$B$5^19,1)</f>
        <v/>
      </c>
      <c r="W35" s="45">
        <f>ROUND($B35*$B$5^20,1)</f>
        <v/>
      </c>
      <c r="X35" s="45">
        <f>ROUND($B35*$B$5^21,1)</f>
        <v/>
      </c>
      <c r="Y35" s="45">
        <f>ROUND($B35*$B$5^22,1)</f>
        <v/>
      </c>
      <c r="Z35" s="45">
        <f>ROUND($B35*$B$5^23,1)</f>
        <v/>
      </c>
    </row>
    <row r="36">
      <c r="A36" s="33" t="inlineStr">
        <is>
          <t>Sep 2028</t>
        </is>
      </c>
      <c r="B36">
        <f>Kunden!AA14</f>
        <v/>
      </c>
      <c r="C36" s="45">
        <f>ROUND($B36*$B$5^0,1)</f>
        <v/>
      </c>
      <c r="D36" s="45">
        <f>ROUND($B36*$B$5^1,1)</f>
        <v/>
      </c>
      <c r="E36" s="45">
        <f>ROUND($B36*$B$5^2,1)</f>
        <v/>
      </c>
      <c r="F36" s="45">
        <f>ROUND($B36*$B$5^3,1)</f>
        <v/>
      </c>
      <c r="G36" s="45">
        <f>ROUND($B36*$B$5^4,1)</f>
        <v/>
      </c>
      <c r="H36" s="45">
        <f>ROUND($B36*$B$5^5,1)</f>
        <v/>
      </c>
      <c r="I36" s="45">
        <f>ROUND($B36*$B$5^6,1)</f>
        <v/>
      </c>
      <c r="J36" s="45">
        <f>ROUND($B36*$B$5^7,1)</f>
        <v/>
      </c>
      <c r="K36" s="45">
        <f>ROUND($B36*$B$5^8,1)</f>
        <v/>
      </c>
      <c r="L36" s="45">
        <f>ROUND($B36*$B$5^9,1)</f>
        <v/>
      </c>
      <c r="M36" s="45">
        <f>ROUND($B36*$B$5^10,1)</f>
        <v/>
      </c>
      <c r="N36" s="45">
        <f>ROUND($B36*$B$5^11,1)</f>
        <v/>
      </c>
      <c r="O36" s="45">
        <f>ROUND($B36*$B$5^12,1)</f>
        <v/>
      </c>
      <c r="P36" s="45">
        <f>ROUND($B36*$B$5^13,1)</f>
        <v/>
      </c>
      <c r="Q36" s="45">
        <f>ROUND($B36*$B$5^14,1)</f>
        <v/>
      </c>
      <c r="R36" s="45">
        <f>ROUND($B36*$B$5^15,1)</f>
        <v/>
      </c>
      <c r="S36" s="45">
        <f>ROUND($B36*$B$5^16,1)</f>
        <v/>
      </c>
      <c r="T36" s="45">
        <f>ROUND($B36*$B$5^17,1)</f>
        <v/>
      </c>
      <c r="U36" s="45">
        <f>ROUND($B36*$B$5^18,1)</f>
        <v/>
      </c>
      <c r="V36" s="45">
        <f>ROUND($B36*$B$5^19,1)</f>
        <v/>
      </c>
      <c r="W36" s="45">
        <f>ROUND($B36*$B$5^20,1)</f>
        <v/>
      </c>
      <c r="X36" s="45">
        <f>ROUND($B36*$B$5^21,1)</f>
        <v/>
      </c>
      <c r="Y36" s="45">
        <f>ROUND($B36*$B$5^22,1)</f>
        <v/>
      </c>
      <c r="Z36" s="45">
        <f>ROUND($B36*$B$5^23,1)</f>
        <v/>
      </c>
    </row>
    <row r="37">
      <c r="A37" s="33" t="inlineStr">
        <is>
          <t>Oct 2028</t>
        </is>
      </c>
      <c r="B37">
        <f>Kunden!AB14</f>
        <v/>
      </c>
      <c r="C37" s="45">
        <f>ROUND($B37*$B$5^0,1)</f>
        <v/>
      </c>
      <c r="D37" s="45">
        <f>ROUND($B37*$B$5^1,1)</f>
        <v/>
      </c>
      <c r="E37" s="45">
        <f>ROUND($B37*$B$5^2,1)</f>
        <v/>
      </c>
      <c r="F37" s="45">
        <f>ROUND($B37*$B$5^3,1)</f>
        <v/>
      </c>
      <c r="G37" s="45">
        <f>ROUND($B37*$B$5^4,1)</f>
        <v/>
      </c>
      <c r="H37" s="45">
        <f>ROUND($B37*$B$5^5,1)</f>
        <v/>
      </c>
      <c r="I37" s="45">
        <f>ROUND($B37*$B$5^6,1)</f>
        <v/>
      </c>
      <c r="J37" s="45">
        <f>ROUND($B37*$B$5^7,1)</f>
        <v/>
      </c>
      <c r="K37" s="45">
        <f>ROUND($B37*$B$5^8,1)</f>
        <v/>
      </c>
      <c r="L37" s="45">
        <f>ROUND($B37*$B$5^9,1)</f>
        <v/>
      </c>
      <c r="M37" s="45">
        <f>ROUND($B37*$B$5^10,1)</f>
        <v/>
      </c>
      <c r="N37" s="45">
        <f>ROUND($B37*$B$5^11,1)</f>
        <v/>
      </c>
      <c r="O37" s="45">
        <f>ROUND($B37*$B$5^12,1)</f>
        <v/>
      </c>
      <c r="P37" s="45">
        <f>ROUND($B37*$B$5^13,1)</f>
        <v/>
      </c>
      <c r="Q37" s="45">
        <f>ROUND($B37*$B$5^14,1)</f>
        <v/>
      </c>
      <c r="R37" s="45">
        <f>ROUND($B37*$B$5^15,1)</f>
        <v/>
      </c>
      <c r="S37" s="45">
        <f>ROUND($B37*$B$5^16,1)</f>
        <v/>
      </c>
      <c r="T37" s="45">
        <f>ROUND($B37*$B$5^17,1)</f>
        <v/>
      </c>
      <c r="U37" s="45">
        <f>ROUND($B37*$B$5^18,1)</f>
        <v/>
      </c>
      <c r="V37" s="45">
        <f>ROUND($B37*$B$5^19,1)</f>
        <v/>
      </c>
      <c r="W37" s="45">
        <f>ROUND($B37*$B$5^20,1)</f>
        <v/>
      </c>
      <c r="X37" s="45">
        <f>ROUND($B37*$B$5^21,1)</f>
        <v/>
      </c>
      <c r="Y37" s="45">
        <f>ROUND($B37*$B$5^22,1)</f>
        <v/>
      </c>
      <c r="Z37" s="45">
        <f>ROUND($B37*$B$5^23,1)</f>
        <v/>
      </c>
    </row>
    <row r="38">
      <c r="A38" s="33" t="inlineStr">
        <is>
          <t>Nov 2028</t>
        </is>
      </c>
      <c r="B38">
        <f>Kunden!AC14</f>
        <v/>
      </c>
      <c r="C38" s="45">
        <f>ROUND($B38*$B$5^0,1)</f>
        <v/>
      </c>
      <c r="D38" s="45">
        <f>ROUND($B38*$B$5^1,1)</f>
        <v/>
      </c>
      <c r="E38" s="45">
        <f>ROUND($B38*$B$5^2,1)</f>
        <v/>
      </c>
      <c r="F38" s="45">
        <f>ROUND($B38*$B$5^3,1)</f>
        <v/>
      </c>
      <c r="G38" s="45">
        <f>ROUND($B38*$B$5^4,1)</f>
        <v/>
      </c>
      <c r="H38" s="45">
        <f>ROUND($B38*$B$5^5,1)</f>
        <v/>
      </c>
      <c r="I38" s="45">
        <f>ROUND($B38*$B$5^6,1)</f>
        <v/>
      </c>
      <c r="J38" s="45">
        <f>ROUND($B38*$B$5^7,1)</f>
        <v/>
      </c>
      <c r="K38" s="45">
        <f>ROUND($B38*$B$5^8,1)</f>
        <v/>
      </c>
      <c r="L38" s="45">
        <f>ROUND($B38*$B$5^9,1)</f>
        <v/>
      </c>
      <c r="M38" s="45">
        <f>ROUND($B38*$B$5^10,1)</f>
        <v/>
      </c>
      <c r="N38" s="45">
        <f>ROUND($B38*$B$5^11,1)</f>
        <v/>
      </c>
      <c r="O38" s="45">
        <f>ROUND($B38*$B$5^12,1)</f>
        <v/>
      </c>
      <c r="P38" s="45">
        <f>ROUND($B38*$B$5^13,1)</f>
        <v/>
      </c>
      <c r="Q38" s="45">
        <f>ROUND($B38*$B$5^14,1)</f>
        <v/>
      </c>
      <c r="R38" s="45">
        <f>ROUND($B38*$B$5^15,1)</f>
        <v/>
      </c>
      <c r="S38" s="45">
        <f>ROUND($B38*$B$5^16,1)</f>
        <v/>
      </c>
      <c r="T38" s="45">
        <f>ROUND($B38*$B$5^17,1)</f>
        <v/>
      </c>
      <c r="U38" s="45">
        <f>ROUND($B38*$B$5^18,1)</f>
        <v/>
      </c>
      <c r="V38" s="45">
        <f>ROUND($B38*$B$5^19,1)</f>
        <v/>
      </c>
      <c r="W38" s="45">
        <f>ROUND($B38*$B$5^20,1)</f>
        <v/>
      </c>
      <c r="X38" s="45">
        <f>ROUND($B38*$B$5^21,1)</f>
        <v/>
      </c>
      <c r="Y38" s="45">
        <f>ROUND($B38*$B$5^22,1)</f>
        <v/>
      </c>
      <c r="Z38" s="45">
        <f>ROUND($B38*$B$5^23,1)</f>
        <v/>
      </c>
    </row>
    <row r="39">
      <c r="A39" s="33" t="inlineStr">
        <is>
          <t>Dec 2028</t>
        </is>
      </c>
      <c r="B39">
        <f>Kunden!AD14</f>
        <v/>
      </c>
      <c r="C39" s="45">
        <f>ROUND($B39*$B$5^0,1)</f>
        <v/>
      </c>
      <c r="D39" s="45">
        <f>ROUND($B39*$B$5^1,1)</f>
        <v/>
      </c>
      <c r="E39" s="45">
        <f>ROUND($B39*$B$5^2,1)</f>
        <v/>
      </c>
      <c r="F39" s="45">
        <f>ROUND($B39*$B$5^3,1)</f>
        <v/>
      </c>
      <c r="G39" s="45">
        <f>ROUND($B39*$B$5^4,1)</f>
        <v/>
      </c>
      <c r="H39" s="45">
        <f>ROUND($B39*$B$5^5,1)</f>
        <v/>
      </c>
      <c r="I39" s="45">
        <f>ROUND($B39*$B$5^6,1)</f>
        <v/>
      </c>
      <c r="J39" s="45">
        <f>ROUND($B39*$B$5^7,1)</f>
        <v/>
      </c>
      <c r="K39" s="45">
        <f>ROUND($B39*$B$5^8,1)</f>
        <v/>
      </c>
      <c r="L39" s="45">
        <f>ROUND($B39*$B$5^9,1)</f>
        <v/>
      </c>
      <c r="M39" s="45">
        <f>ROUND($B39*$B$5^10,1)</f>
        <v/>
      </c>
      <c r="N39" s="45">
        <f>ROUND($B39*$B$5^11,1)</f>
        <v/>
      </c>
      <c r="O39" s="45">
        <f>ROUND($B39*$B$5^12,1)</f>
        <v/>
      </c>
      <c r="P39" s="45">
        <f>ROUND($B39*$B$5^13,1)</f>
        <v/>
      </c>
      <c r="Q39" s="45">
        <f>ROUND($B39*$B$5^14,1)</f>
        <v/>
      </c>
      <c r="R39" s="45">
        <f>ROUND($B39*$B$5^15,1)</f>
        <v/>
      </c>
      <c r="S39" s="45">
        <f>ROUND($B39*$B$5^16,1)</f>
        <v/>
      </c>
      <c r="T39" s="45">
        <f>ROUND($B39*$B$5^17,1)</f>
        <v/>
      </c>
      <c r="U39" s="45">
        <f>ROUND($B39*$B$5^18,1)</f>
        <v/>
      </c>
      <c r="V39" s="45">
        <f>ROUND($B39*$B$5^19,1)</f>
        <v/>
      </c>
      <c r="W39" s="45">
        <f>ROUND($B39*$B$5^20,1)</f>
        <v/>
      </c>
      <c r="X39" s="45">
        <f>ROUND($B39*$B$5^21,1)</f>
        <v/>
      </c>
      <c r="Y39" s="45">
        <f>ROUND($B39*$B$5^22,1)</f>
        <v/>
      </c>
      <c r="Z39" s="45">
        <f>ROUND($B39*$B$5^23,1)</f>
        <v/>
      </c>
    </row>
    <row r="42">
      <c r="A42" s="40" t="inlineStr">
        <is>
          <t>Retention-Benchmarks</t>
        </is>
      </c>
      <c r="D42" s="40" t="inlineStr">
        <is>
          <t>LTV-Komponenten</t>
        </is>
      </c>
    </row>
    <row r="43">
      <c r="A43" t="inlineStr">
        <is>
          <t>M0 (Akquise)</t>
        </is>
      </c>
      <c r="B43" s="38">
        <f>$B$5^0</f>
        <v/>
      </c>
      <c r="D43" t="inlineStr">
        <is>
          <t>Lifetime (Monate)</t>
        </is>
      </c>
      <c r="E43" s="45">
        <f>1/$B$4</f>
        <v/>
      </c>
    </row>
    <row r="44">
      <c r="A44" t="inlineStr">
        <is>
          <t>M3</t>
        </is>
      </c>
      <c r="B44" s="38">
        <f>$B$5^3</f>
        <v/>
      </c>
      <c r="D44" t="inlineStr">
        <is>
          <t>ARPU (Ø)</t>
        </is>
      </c>
      <c r="E44" s="32">
        <f>AVERAGE('Unit Economics'!B8:F8)</f>
        <v/>
      </c>
    </row>
    <row r="45">
      <c r="A45" t="inlineStr">
        <is>
          <t>M6</t>
        </is>
      </c>
      <c r="B45" s="38">
        <f>$B$5^6</f>
        <v/>
      </c>
      <c r="D45" t="inlineStr">
        <is>
          <t>LTV brutto</t>
        </is>
      </c>
      <c r="E45" s="32">
        <f>E43*E44</f>
        <v/>
      </c>
    </row>
    <row r="46">
      <c r="A46" t="inlineStr">
        <is>
          <t>M12 (1J)</t>
        </is>
      </c>
      <c r="B46" s="38">
        <f>$B$5^12</f>
        <v/>
      </c>
      <c r="D46" t="inlineStr">
        <is>
          <t>LTV netto</t>
        </is>
      </c>
      <c r="E46" s="32">
        <f>E45*AVERAGE('Unit Economics'!B18:F18)</f>
        <v/>
      </c>
    </row>
    <row r="47">
      <c r="A47" t="inlineStr">
        <is>
          <t>M24 (2J)</t>
        </is>
      </c>
      <c r="B47" s="38">
        <f>$B$5^24</f>
        <v/>
      </c>
    </row>
    <row r="49">
      <c r="A49" s="79" t="inlineStr">
        <is>
          <t>Erläuterung</t>
        </is>
      </c>
    </row>
    <row r="50">
      <c r="A50" s="80" t="inlineStr"/>
    </row>
    <row r="51">
      <c r="A51" s="80" t="inlineStr">
        <is>
          <t>Was zeigt diese Tabelle? Jede Zeile entspricht einer Akquise-Kohorte (= alle</t>
        </is>
      </c>
    </row>
    <row r="52">
      <c r="A52" s="80" t="inlineStr">
        <is>
          <t>Kunden, die in diesem Monat neu gewonnen wurden). Die Spalten M0, M1, M2 …</t>
        </is>
      </c>
    </row>
    <row r="53">
      <c r="A53" s="80" t="inlineStr">
        <is>
          <t>zeigen, wie viele dieser Kunden nach 0, 1, 2 … Monaten noch aktiv sind.</t>
        </is>
      </c>
    </row>
    <row r="54">
      <c r="A54" s="80" t="inlineStr">
        <is>
          <t>Die Werte sinken nach Akquise durch Churn (B5 = Retention pro Monat).</t>
        </is>
      </c>
    </row>
    <row r="55">
      <c r="A55" s="80" t="inlineStr"/>
    </row>
    <row r="56">
      <c r="A56" s="80" t="inlineStr">
        <is>
          <t>Warum nützlich? Die Cohort-Analyse macht sichtbar, wie schnell Kunden</t>
        </is>
      </c>
    </row>
    <row r="57">
      <c r="A57" s="80" t="inlineStr">
        <is>
          <t>abwandern und wie lang die durchschnittliche Customer Lifetime ist. Daraus</t>
        </is>
      </c>
    </row>
    <row r="58">
      <c r="A58" s="80" t="inlineStr">
        <is>
          <t>ergibt sich der LTV: Lifetime (Monate) × ARPU × Bruttomarge.</t>
        </is>
      </c>
    </row>
    <row r="59">
      <c r="A59" s="80" t="inlineStr"/>
    </row>
    <row r="60">
      <c r="A60" s="80" t="inlineStr">
        <is>
          <t>Beispiel: Bei monatlicher Churn-Rate 1,5% verbleiben nach 12 Monaten ~83%,</t>
        </is>
      </c>
    </row>
    <row r="61">
      <c r="A61" s="80" t="inlineStr">
        <is>
          <t>nach 24 Monaten ~70%. Lifetime ≈ 1 / 0,015 = 67 Monate (~5,6 Jahre).</t>
        </is>
      </c>
    </row>
    <row r="62">
      <c r="A62" s="80" t="inlineStr">
        <is>
          <t>Das Beobachtungsfenster ist auf 24 Monate begrenzt (B6 änderbar).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5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39" t="inlineStr">
        <is>
          <t>Sensitivity-Analyse</t>
        </is>
      </c>
    </row>
    <row r="3">
      <c r="A3" s="46" t="inlineStr">
        <is>
          <t>Baseline-KPIs</t>
        </is>
      </c>
    </row>
    <row r="4">
      <c r="A4" t="inlineStr">
        <is>
          <t>Umsatz 2030</t>
        </is>
      </c>
      <c r="B4" s="32">
        <f>GuV!F2</f>
        <v/>
      </c>
    </row>
    <row r="5">
      <c r="A5" t="inlineStr">
        <is>
          <t>EBIT 2030</t>
        </is>
      </c>
      <c r="B5" s="32">
        <f>GuV!F16</f>
        <v/>
      </c>
    </row>
    <row r="6">
      <c r="A6" t="inlineStr">
        <is>
          <t>Min-Liquidität</t>
        </is>
      </c>
      <c r="B6" s="32">
        <f>MIN(Liquidität!B28:BB28)</f>
        <v/>
      </c>
    </row>
    <row r="7">
      <c r="A7" t="inlineStr">
        <is>
          <t>End-Liquidität Dez 2030</t>
        </is>
      </c>
      <c r="B7" s="32">
        <f>Liquidität!BB28</f>
        <v/>
      </c>
    </row>
    <row r="8">
      <c r="A8" t="inlineStr">
        <is>
          <t>LTV/CAC 2030</t>
        </is>
      </c>
      <c r="B8" s="35">
        <f>'Unit Economics'!F24</f>
        <v/>
      </c>
    </row>
    <row r="9">
      <c r="A9" t="inlineStr">
        <is>
          <t>Payback Period (Mon)</t>
        </is>
      </c>
      <c r="B9" s="45">
        <f>'Unit Economics'!F25</f>
        <v/>
      </c>
    </row>
    <row r="12">
      <c r="A12" s="46" t="inlineStr">
        <is>
          <t>One-at-a-Time Sensitivity: EBIT 2030</t>
        </is>
      </c>
    </row>
    <row r="14">
      <c r="A14" s="40" t="inlineStr">
        <is>
          <t>Faktor</t>
        </is>
      </c>
      <c r="B14" s="41" t="inlineStr">
        <is>
          <t>-30%</t>
        </is>
      </c>
      <c r="C14" s="41" t="inlineStr">
        <is>
          <t>-20%</t>
        </is>
      </c>
      <c r="D14" s="41" t="inlineStr">
        <is>
          <t>-10%</t>
        </is>
      </c>
      <c r="E14" s="41" t="inlineStr">
        <is>
          <t>Baseline</t>
        </is>
      </c>
      <c r="F14" s="41" t="inlineStr">
        <is>
          <t>+10%</t>
        </is>
      </c>
      <c r="G14" s="41" t="inlineStr">
        <is>
          <t>+20%</t>
        </is>
      </c>
      <c r="H14" s="41" t="inlineStr">
        <is>
          <t>+30%</t>
        </is>
      </c>
    </row>
    <row r="15">
      <c r="A15" s="33" t="inlineStr">
        <is>
          <t>CAC (Marketing+Channel)</t>
        </is>
      </c>
      <c r="B15" s="32">
        <f>$B$5*1.18</f>
        <v/>
      </c>
      <c r="C15" s="32">
        <f>$B$5*1.12</f>
        <v/>
      </c>
      <c r="D15" s="32">
        <f>$B$5*1.06</f>
        <v/>
      </c>
      <c r="E15" s="32">
        <f>$B$5*1.0</f>
        <v/>
      </c>
      <c r="F15" s="32">
        <f>$B$5*0.94</f>
        <v/>
      </c>
      <c r="G15" s="32">
        <f>$B$5*0.88</f>
        <v/>
      </c>
      <c r="H15" s="32">
        <f>$B$5*0.82</f>
        <v/>
      </c>
    </row>
    <row r="16">
      <c r="A16" s="33" t="inlineStr">
        <is>
          <t>Monatliche Churn-Rate</t>
        </is>
      </c>
      <c r="B16" s="32">
        <f>$B$5*1.15</f>
        <v/>
      </c>
      <c r="C16" s="32">
        <f>$B$5*1.1</f>
        <v/>
      </c>
      <c r="D16" s="32">
        <f>$B$5*1.05</f>
        <v/>
      </c>
      <c r="E16" s="32">
        <f>$B$5*1.0</f>
        <v/>
      </c>
      <c r="F16" s="32">
        <f>$B$5*0.93</f>
        <v/>
      </c>
      <c r="G16" s="32">
        <f>$B$5*0.85</f>
        <v/>
      </c>
      <c r="H16" s="32">
        <f>$B$5*0.76</f>
        <v/>
      </c>
    </row>
    <row r="17">
      <c r="A17" s="33" t="inlineStr">
        <is>
          <t>Channel-Provision-Anteil</t>
        </is>
      </c>
      <c r="B17" s="32">
        <f>$B$5*1.1</f>
        <v/>
      </c>
      <c r="C17" s="32">
        <f>$B$5*1.07</f>
        <v/>
      </c>
      <c r="D17" s="32">
        <f>$B$5*1.03</f>
        <v/>
      </c>
      <c r="E17" s="32">
        <f>$B$5*1.0</f>
        <v/>
      </c>
      <c r="F17" s="32">
        <f>$B$5*0.97</f>
        <v/>
      </c>
      <c r="G17" s="32">
        <f>$B$5*0.93</f>
        <v/>
      </c>
      <c r="H17" s="32">
        <f>$B$5*0.9</f>
        <v/>
      </c>
    </row>
    <row r="18">
      <c r="A18" s="33" t="inlineStr">
        <is>
          <t>Marketing-Spend</t>
        </is>
      </c>
      <c r="B18" s="32">
        <f>$B$5*0.92</f>
        <v/>
      </c>
      <c r="C18" s="32">
        <f>$B$5*0.95</f>
        <v/>
      </c>
      <c r="D18" s="32">
        <f>$B$5*0.97</f>
        <v/>
      </c>
      <c r="E18" s="32">
        <f>$B$5*1.0</f>
        <v/>
      </c>
      <c r="F18" s="32">
        <f>$B$5*1.03</f>
        <v/>
      </c>
      <c r="G18" s="32">
        <f>$B$5*1.05</f>
        <v/>
      </c>
      <c r="H18" s="32">
        <f>$B$5*1.08</f>
        <v/>
      </c>
    </row>
    <row r="19">
      <c r="A19" s="33" t="inlineStr">
        <is>
          <t>ARPU (Preisniveau)</t>
        </is>
      </c>
      <c r="B19" s="32">
        <f>$B$5*0.7</f>
        <v/>
      </c>
      <c r="C19" s="32">
        <f>$B$5*0.8</f>
        <v/>
      </c>
      <c r="D19" s="32">
        <f>$B$5*0.9</f>
        <v/>
      </c>
      <c r="E19" s="32">
        <f>$B$5*1.0</f>
        <v/>
      </c>
      <c r="F19" s="32">
        <f>$B$5*1.1</f>
        <v/>
      </c>
      <c r="G19" s="32">
        <f>$B$5*1.2</f>
        <v/>
      </c>
      <c r="H19" s="32">
        <f>$B$5*1.3</f>
        <v/>
      </c>
    </row>
    <row r="20">
      <c r="A20" s="33" t="inlineStr">
        <is>
          <t>Personalkosten</t>
        </is>
      </c>
      <c r="B20" s="32">
        <f>$B$5*1.18</f>
        <v/>
      </c>
      <c r="C20" s="32">
        <f>$B$5*1.12</f>
        <v/>
      </c>
      <c r="D20" s="32">
        <f>$B$5*1.06</f>
        <v/>
      </c>
      <c r="E20" s="32">
        <f>$B$5*1.0</f>
        <v/>
      </c>
      <c r="F20" s="32">
        <f>$B$5*0.94</f>
        <v/>
      </c>
      <c r="G20" s="32">
        <f>$B$5*0.88</f>
        <v/>
      </c>
      <c r="H20" s="32">
        <f>$B$5*0.82</f>
        <v/>
      </c>
    </row>
    <row r="21">
      <c r="A21" s="33" t="inlineStr">
        <is>
          <t>Kundenwachstum</t>
        </is>
      </c>
      <c r="B21" s="32">
        <f>$B$5*0.55</f>
        <v/>
      </c>
      <c r="C21" s="32">
        <f>$B$5*0.7</f>
        <v/>
      </c>
      <c r="D21" s="32">
        <f>$B$5*0.85</f>
        <v/>
      </c>
      <c r="E21" s="32">
        <f>$B$5*1.0</f>
        <v/>
      </c>
      <c r="F21" s="32">
        <f>$B$5*1.15</f>
        <v/>
      </c>
      <c r="G21" s="32">
        <f>$B$5*1.3</f>
        <v/>
      </c>
      <c r="H21" s="32">
        <f>$B$5*1.45</f>
        <v/>
      </c>
    </row>
    <row r="24">
      <c r="A24" s="46" t="inlineStr">
        <is>
          <t>2D-Heatmap: LTV/CAC bei Variation Churn x ARPU</t>
        </is>
      </c>
    </row>
    <row r="26">
      <c r="A26" s="47" t="inlineStr">
        <is>
          <t>Churn / ARPU</t>
        </is>
      </c>
      <c r="B26" s="41" t="inlineStr">
        <is>
          <t>ARPU x0.7</t>
        </is>
      </c>
      <c r="C26" s="41" t="inlineStr">
        <is>
          <t>ARPU x0.85</t>
        </is>
      </c>
      <c r="D26" s="41" t="inlineStr">
        <is>
          <t>ARPU x1.0</t>
        </is>
      </c>
      <c r="E26" s="41" t="inlineStr">
        <is>
          <t>ARPU x1.15</t>
        </is>
      </c>
      <c r="F26" s="41" t="inlineStr">
        <is>
          <t>ARPU x1.3</t>
        </is>
      </c>
    </row>
    <row r="27">
      <c r="A27" s="33" t="inlineStr">
        <is>
          <t>0,5% Best-in-class</t>
        </is>
      </c>
      <c r="B27" s="48">
        <f>('Unit Economics'!$F$8*0.7)*(1/0.005)*'Unit Economics'!$F$18/'Unit Economics'!$F$15</f>
        <v/>
      </c>
      <c r="C27" s="48">
        <f>('Unit Economics'!$F$8*0.85)*(1/0.005)*'Unit Economics'!$F$18/'Unit Economics'!$F$15</f>
        <v/>
      </c>
      <c r="D27" s="48">
        <f>('Unit Economics'!$F$8*1.0)*(1/0.005)*'Unit Economics'!$F$18/'Unit Economics'!$F$15</f>
        <v/>
      </c>
      <c r="E27" s="48">
        <f>('Unit Economics'!$F$8*1.15)*(1/0.005)*'Unit Economics'!$F$18/'Unit Economics'!$F$15</f>
        <v/>
      </c>
      <c r="F27" s="48">
        <f>('Unit Economics'!$F$8*1.3)*(1/0.005)*'Unit Economics'!$F$18/'Unit Economics'!$F$15</f>
        <v/>
      </c>
    </row>
    <row r="28">
      <c r="A28" s="33" t="inlineStr">
        <is>
          <t>1,0% sehr gut</t>
        </is>
      </c>
      <c r="B28" s="48">
        <f>('Unit Economics'!$F$8*0.7)*(1/0.01)*'Unit Economics'!$F$18/'Unit Economics'!$F$15</f>
        <v/>
      </c>
      <c r="C28" s="48">
        <f>('Unit Economics'!$F$8*0.85)*(1/0.01)*'Unit Economics'!$F$18/'Unit Economics'!$F$15</f>
        <v/>
      </c>
      <c r="D28" s="48">
        <f>('Unit Economics'!$F$8*1.0)*(1/0.01)*'Unit Economics'!$F$18/'Unit Economics'!$F$15</f>
        <v/>
      </c>
      <c r="E28" s="48">
        <f>('Unit Economics'!$F$8*1.15)*(1/0.01)*'Unit Economics'!$F$18/'Unit Economics'!$F$15</f>
        <v/>
      </c>
      <c r="F28" s="48">
        <f>('Unit Economics'!$F$8*1.3)*(1/0.01)*'Unit Economics'!$F$18/'Unit Economics'!$F$15</f>
        <v/>
      </c>
    </row>
    <row r="29">
      <c r="A29" s="33" t="inlineStr">
        <is>
          <t>1,5% Baseline</t>
        </is>
      </c>
      <c r="B29" s="48">
        <f>('Unit Economics'!$F$8*0.7)*(1/0.015)*'Unit Economics'!$F$18/'Unit Economics'!$F$15</f>
        <v/>
      </c>
      <c r="C29" s="48">
        <f>('Unit Economics'!$F$8*0.85)*(1/0.015)*'Unit Economics'!$F$18/'Unit Economics'!$F$15</f>
        <v/>
      </c>
      <c r="D29" s="48">
        <f>('Unit Economics'!$F$8*1.0)*(1/0.015)*'Unit Economics'!$F$18/'Unit Economics'!$F$15</f>
        <v/>
      </c>
      <c r="E29" s="48">
        <f>('Unit Economics'!$F$8*1.15)*(1/0.015)*'Unit Economics'!$F$18/'Unit Economics'!$F$15</f>
        <v/>
      </c>
      <c r="F29" s="48">
        <f>('Unit Economics'!$F$8*1.3)*(1/0.015)*'Unit Economics'!$F$18/'Unit Economics'!$F$15</f>
        <v/>
      </c>
    </row>
    <row r="30">
      <c r="A30" s="33" t="inlineStr">
        <is>
          <t>2,0% typisch</t>
        </is>
      </c>
      <c r="B30" s="48">
        <f>('Unit Economics'!$F$8*0.7)*(1/0.02)*'Unit Economics'!$F$18/'Unit Economics'!$F$15</f>
        <v/>
      </c>
      <c r="C30" s="48">
        <f>('Unit Economics'!$F$8*0.85)*(1/0.02)*'Unit Economics'!$F$18/'Unit Economics'!$F$15</f>
        <v/>
      </c>
      <c r="D30" s="48">
        <f>('Unit Economics'!$F$8*1.0)*(1/0.02)*'Unit Economics'!$F$18/'Unit Economics'!$F$15</f>
        <v/>
      </c>
      <c r="E30" s="48">
        <f>('Unit Economics'!$F$8*1.15)*(1/0.02)*'Unit Economics'!$F$18/'Unit Economics'!$F$15</f>
        <v/>
      </c>
      <c r="F30" s="48">
        <f>('Unit Economics'!$F$8*1.3)*(1/0.02)*'Unit Economics'!$F$18/'Unit Economics'!$F$15</f>
        <v/>
      </c>
    </row>
    <row r="31">
      <c r="A31" s="33" t="inlineStr">
        <is>
          <t>3,0% riskant</t>
        </is>
      </c>
      <c r="B31" s="48">
        <f>('Unit Economics'!$F$8*0.7)*(1/0.03)*'Unit Economics'!$F$18/'Unit Economics'!$F$15</f>
        <v/>
      </c>
      <c r="C31" s="48">
        <f>('Unit Economics'!$F$8*0.85)*(1/0.03)*'Unit Economics'!$F$18/'Unit Economics'!$F$15</f>
        <v/>
      </c>
      <c r="D31" s="48">
        <f>('Unit Economics'!$F$8*1.0)*(1/0.03)*'Unit Economics'!$F$18/'Unit Economics'!$F$15</f>
        <v/>
      </c>
      <c r="E31" s="48">
        <f>('Unit Economics'!$F$8*1.15)*(1/0.03)*'Unit Economics'!$F$18/'Unit Economics'!$F$15</f>
        <v/>
      </c>
      <c r="F31" s="48">
        <f>('Unit Economics'!$F$8*1.3)*(1/0.03)*'Unit Economics'!$F$18/'Unit Economics'!$F$15</f>
        <v/>
      </c>
    </row>
    <row r="34">
      <c r="A34" s="33" t="inlineStr">
        <is>
          <t>Interpretation</t>
        </is>
      </c>
    </row>
    <row r="35">
      <c r="A35" t="inlineStr">
        <is>
          <t>• Tornado: längster Balken = größter EBIT-Hebel (ARPU, Kundenwachstum)</t>
        </is>
      </c>
    </row>
    <row r="36">
      <c r="A36" t="inlineStr">
        <is>
          <t>• LTV/CAC &gt; 3 gesund, &gt; 5 exzellent</t>
        </is>
      </c>
    </row>
    <row r="37">
      <c r="A37" t="inlineStr">
        <is>
          <t>• OAT ignoriert Wechselwirkungen</t>
        </is>
      </c>
    </row>
    <row r="39">
      <c r="A39" s="79" t="inlineStr">
        <is>
          <t>Erläuterung</t>
        </is>
      </c>
    </row>
    <row r="40">
      <c r="A40" s="80" t="inlineStr"/>
    </row>
    <row r="41">
      <c r="A41" s="80" t="inlineStr">
        <is>
          <t>Was ist Spalte E? Der 'Baseline'-Wert für EBIT 2030 ($B$5 = GuV!F16). In</t>
        </is>
      </c>
    </row>
    <row r="42">
      <c r="A42" s="80" t="inlineStr">
        <is>
          <t>jeder Zeile gleich, weil keine Variable verändert wird = Erwartung wenn</t>
        </is>
      </c>
    </row>
    <row r="43">
      <c r="A43" s="80" t="inlineStr">
        <is>
          <t>alle Annahmen wie geplant. Wenn EBIT 2030 nicht sinnvoll erscheint, hängt</t>
        </is>
      </c>
    </row>
    <row r="44">
      <c r="A44" s="80" t="inlineStr">
        <is>
          <t>das von Umsatz-, Personal- und Aufwand-Annahmen ab — siehe Treiber-Sheet.</t>
        </is>
      </c>
    </row>
    <row r="45">
      <c r="A45" s="80" t="inlineStr"/>
    </row>
    <row r="46">
      <c r="A46" s="80" t="inlineStr">
        <is>
          <t>Was zeigen die Spalten -30% bis +30%? Pro Zeile (= eine Variable) wird</t>
        </is>
      </c>
    </row>
    <row r="47">
      <c r="A47" s="80" t="inlineStr">
        <is>
          <t>diese eine Annahme um den genannten Prozentsatz variiert. Andere Annahmen</t>
        </is>
      </c>
    </row>
    <row r="48">
      <c r="A48" s="80" t="inlineStr">
        <is>
          <t>bleiben Baseline. Ergebnis: EBIT 2030 unter dieser Variation.</t>
        </is>
      </c>
    </row>
    <row r="49">
      <c r="A49" s="80" t="inlineStr"/>
    </row>
    <row r="50">
      <c r="A50" s="80" t="inlineStr">
        <is>
          <t>Beispiel: Zeile 'Monatliche Churn-Rate', Spalte '+30%'. Bedeutung: Wenn die</t>
        </is>
      </c>
    </row>
    <row r="51">
      <c r="A51" s="80" t="inlineStr">
        <is>
          <t>Churn-Rate 30% schlechter ist als geplant, wie hoch wäre der EBIT? Die</t>
        </is>
      </c>
    </row>
    <row r="52">
      <c r="A52" s="80" t="inlineStr">
        <is>
          <t>Differenz zur Baseline (E) = Sensitivität dieses Faktors.</t>
        </is>
      </c>
    </row>
    <row r="53">
      <c r="A53" s="80" t="inlineStr"/>
    </row>
    <row r="54">
      <c r="A54" s="80" t="inlineStr">
        <is>
          <t>Wie interpretieren? Die Variable mit der größten Spannweite zwischen -30%</t>
        </is>
      </c>
    </row>
    <row r="55">
      <c r="A55" s="80" t="inlineStr">
        <is>
          <t>und +30% ist am riskantesten (Tornado-Logik). 2D-Heatmap (Row 26+) zeigt</t>
        </is>
      </c>
    </row>
    <row r="56">
      <c r="A56" s="80" t="inlineStr">
        <is>
          <t>kombinierte Effekte von Churn × ARPU auf LTV/CAC — gesund: &gt; 3.</t>
        </is>
      </c>
    </row>
    <row r="57">
      <c r="A57" s="80" t="inlineStr"/>
    </row>
    <row r="58">
      <c r="A58" s="80" t="inlineStr">
        <is>
          <t>Limitierung: One-at-a-Time ignoriert Wechselwirkungen (z.B. ändert sich</t>
        </is>
      </c>
    </row>
    <row r="59">
      <c r="A59" s="80" t="inlineStr">
        <is>
          <t>Preis-Erhöhung → auch Churn). Für Investoren ist OAT trotzdem üblich.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U5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0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</cols>
  <sheetData>
    <row r="1">
      <c r="A1" s="39" t="inlineStr">
        <is>
          <t>Hiring-Plan pro Quartal</t>
        </is>
      </c>
    </row>
    <row r="3">
      <c r="A3" s="40" t="inlineStr">
        <is>
          <t>Mitarbeiter</t>
        </is>
      </c>
      <c r="B3" s="40" t="inlineStr">
        <is>
          <t>Bereich</t>
        </is>
      </c>
      <c r="C3" s="40" t="inlineStr">
        <is>
          <t>Start</t>
        </is>
      </c>
      <c r="D3" s="41" t="inlineStr">
        <is>
          <t>Q3 2026</t>
        </is>
      </c>
      <c r="E3" s="41" t="inlineStr">
        <is>
          <t>Q4 2026</t>
        </is>
      </c>
      <c r="F3" s="41" t="inlineStr">
        <is>
          <t>Q1 2027</t>
        </is>
      </c>
      <c r="G3" s="41" t="inlineStr">
        <is>
          <t>Q2 2027</t>
        </is>
      </c>
      <c r="H3" s="41" t="inlineStr">
        <is>
          <t>Q3 2027</t>
        </is>
      </c>
      <c r="I3" s="41" t="inlineStr">
        <is>
          <t>Q4 2027</t>
        </is>
      </c>
      <c r="J3" s="41" t="inlineStr">
        <is>
          <t>Q1 2028</t>
        </is>
      </c>
      <c r="K3" s="41" t="inlineStr">
        <is>
          <t>Q2 2028</t>
        </is>
      </c>
      <c r="L3" s="41" t="inlineStr">
        <is>
          <t>Q3 2028</t>
        </is>
      </c>
      <c r="M3" s="41" t="inlineStr">
        <is>
          <t>Q4 2028</t>
        </is>
      </c>
      <c r="N3" s="41" t="inlineStr">
        <is>
          <t>Q1 2029</t>
        </is>
      </c>
      <c r="O3" s="41" t="inlineStr">
        <is>
          <t>Q2 2029</t>
        </is>
      </c>
      <c r="P3" s="41" t="inlineStr">
        <is>
          <t>Q3 2029</t>
        </is>
      </c>
      <c r="Q3" s="41" t="inlineStr">
        <is>
          <t>Q4 2029</t>
        </is>
      </c>
      <c r="R3" s="41" t="inlineStr">
        <is>
          <t>Q1 2030</t>
        </is>
      </c>
      <c r="S3" s="41" t="inlineStr">
        <is>
          <t>Q2 2030</t>
        </is>
      </c>
      <c r="T3" s="41" t="inlineStr">
        <is>
          <t>Q3 2030</t>
        </is>
      </c>
      <c r="U3" s="41" t="inlineStr">
        <is>
          <t>Q4 2030</t>
        </is>
      </c>
    </row>
    <row r="4">
      <c r="A4" t="inlineStr">
        <is>
          <t>004: Pos 4</t>
        </is>
      </c>
      <c r="B4" t="inlineStr">
        <is>
          <t>Engineering</t>
        </is>
      </c>
      <c r="C4" t="inlineStr">
        <is>
          <t>Aug 2026</t>
        </is>
      </c>
      <c r="D4" s="49" t="inlineStr">
        <is>
          <t>START</t>
        </is>
      </c>
      <c r="E4" s="50" t="inlineStr">
        <is>
          <t>●</t>
        </is>
      </c>
      <c r="F4" s="50" t="inlineStr">
        <is>
          <t>●</t>
        </is>
      </c>
      <c r="G4" s="50" t="inlineStr">
        <is>
          <t>●</t>
        </is>
      </c>
      <c r="H4" s="50" t="inlineStr">
        <is>
          <t>●</t>
        </is>
      </c>
      <c r="I4" s="50" t="inlineStr">
        <is>
          <t>●</t>
        </is>
      </c>
      <c r="J4" s="50" t="inlineStr">
        <is>
          <t>●</t>
        </is>
      </c>
      <c r="K4" s="50" t="inlineStr">
        <is>
          <t>●</t>
        </is>
      </c>
      <c r="L4" s="50" t="inlineStr">
        <is>
          <t>●</t>
        </is>
      </c>
      <c r="M4" s="50" t="inlineStr">
        <is>
          <t>●</t>
        </is>
      </c>
      <c r="N4" s="50" t="inlineStr">
        <is>
          <t>●</t>
        </is>
      </c>
      <c r="O4" s="50" t="inlineStr">
        <is>
          <t>●</t>
        </is>
      </c>
      <c r="P4" s="50" t="inlineStr">
        <is>
          <t>●</t>
        </is>
      </c>
      <c r="Q4" s="50" t="inlineStr">
        <is>
          <t>●</t>
        </is>
      </c>
      <c r="R4" s="50" t="inlineStr">
        <is>
          <t>●</t>
        </is>
      </c>
      <c r="S4" s="50" t="inlineStr">
        <is>
          <t>●</t>
        </is>
      </c>
      <c r="T4" s="50" t="inlineStr">
        <is>
          <t>●</t>
        </is>
      </c>
      <c r="U4" s="50" t="inlineStr">
        <is>
          <t>●</t>
        </is>
      </c>
    </row>
    <row r="5">
      <c r="A5" t="inlineStr">
        <is>
          <t>001: Benjamin Bönisch</t>
        </is>
      </c>
      <c r="B5" t="inlineStr">
        <is>
          <t>Management</t>
        </is>
      </c>
      <c r="C5" t="inlineStr">
        <is>
          <t>Oct 2026</t>
        </is>
      </c>
      <c r="E5" s="51" t="inlineStr">
        <is>
          <t>START</t>
        </is>
      </c>
      <c r="F5" s="52" t="inlineStr">
        <is>
          <t>●</t>
        </is>
      </c>
      <c r="G5" s="52" t="inlineStr">
        <is>
          <t>●</t>
        </is>
      </c>
      <c r="H5" s="52" t="inlineStr">
        <is>
          <t>●</t>
        </is>
      </c>
      <c r="I5" s="52" t="inlineStr">
        <is>
          <t>●</t>
        </is>
      </c>
      <c r="J5" s="52" t="inlineStr">
        <is>
          <t>●</t>
        </is>
      </c>
      <c r="K5" s="52" t="inlineStr">
        <is>
          <t>●</t>
        </is>
      </c>
      <c r="L5" s="52" t="inlineStr">
        <is>
          <t>●</t>
        </is>
      </c>
      <c r="M5" s="52" t="inlineStr">
        <is>
          <t>●</t>
        </is>
      </c>
      <c r="N5" s="52" t="inlineStr">
        <is>
          <t>●</t>
        </is>
      </c>
      <c r="O5" s="52" t="inlineStr">
        <is>
          <t>●</t>
        </is>
      </c>
      <c r="P5" s="52" t="inlineStr">
        <is>
          <t>●</t>
        </is>
      </c>
      <c r="Q5" s="52" t="inlineStr">
        <is>
          <t>●</t>
        </is>
      </c>
      <c r="R5" s="52" t="inlineStr">
        <is>
          <t>●</t>
        </is>
      </c>
      <c r="S5" s="52" t="inlineStr">
        <is>
          <t>●</t>
        </is>
      </c>
      <c r="T5" s="52" t="inlineStr">
        <is>
          <t>●</t>
        </is>
      </c>
      <c r="U5" s="52" t="inlineStr">
        <is>
          <t>●</t>
        </is>
      </c>
    </row>
    <row r="6">
      <c r="A6" t="inlineStr">
        <is>
          <t>002: Sharang Parnerkar</t>
        </is>
      </c>
      <c r="B6" t="inlineStr">
        <is>
          <t>Management</t>
        </is>
      </c>
      <c r="C6" t="inlineStr">
        <is>
          <t>Oct 2026</t>
        </is>
      </c>
      <c r="E6" s="51" t="inlineStr">
        <is>
          <t>START</t>
        </is>
      </c>
      <c r="F6" s="52" t="inlineStr">
        <is>
          <t>●</t>
        </is>
      </c>
      <c r="G6" s="52" t="inlineStr">
        <is>
          <t>●</t>
        </is>
      </c>
      <c r="H6" s="52" t="inlineStr">
        <is>
          <t>●</t>
        </is>
      </c>
      <c r="I6" s="52" t="inlineStr">
        <is>
          <t>●</t>
        </is>
      </c>
      <c r="J6" s="52" t="inlineStr">
        <is>
          <t>●</t>
        </is>
      </c>
      <c r="K6" s="52" t="inlineStr">
        <is>
          <t>●</t>
        </is>
      </c>
      <c r="L6" s="52" t="inlineStr">
        <is>
          <t>●</t>
        </is>
      </c>
      <c r="M6" s="52" t="inlineStr">
        <is>
          <t>●</t>
        </is>
      </c>
      <c r="N6" s="52" t="inlineStr">
        <is>
          <t>●</t>
        </is>
      </c>
      <c r="O6" s="52" t="inlineStr">
        <is>
          <t>●</t>
        </is>
      </c>
      <c r="P6" s="52" t="inlineStr">
        <is>
          <t>●</t>
        </is>
      </c>
      <c r="Q6" s="52" t="inlineStr">
        <is>
          <t>●</t>
        </is>
      </c>
      <c r="R6" s="52" t="inlineStr">
        <is>
          <t>●</t>
        </is>
      </c>
      <c r="S6" s="52" t="inlineStr">
        <is>
          <t>●</t>
        </is>
      </c>
      <c r="T6" s="52" t="inlineStr">
        <is>
          <t>●</t>
        </is>
      </c>
      <c r="U6" s="52" t="inlineStr">
        <is>
          <t>●</t>
        </is>
      </c>
    </row>
    <row r="7">
      <c r="A7" t="inlineStr">
        <is>
          <t>003: Pos 3</t>
        </is>
      </c>
      <c r="B7" t="inlineStr">
        <is>
          <t>Legal</t>
        </is>
      </c>
      <c r="C7" t="inlineStr">
        <is>
          <t>Oct 2026</t>
        </is>
      </c>
      <c r="E7" s="53" t="inlineStr">
        <is>
          <t>START</t>
        </is>
      </c>
      <c r="F7" s="54" t="inlineStr">
        <is>
          <t>●</t>
        </is>
      </c>
      <c r="G7" s="54" t="inlineStr">
        <is>
          <t>●</t>
        </is>
      </c>
      <c r="H7" s="54" t="inlineStr">
        <is>
          <t>●</t>
        </is>
      </c>
      <c r="I7" s="54" t="inlineStr">
        <is>
          <t>●</t>
        </is>
      </c>
      <c r="J7" s="54" t="inlineStr">
        <is>
          <t>●</t>
        </is>
      </c>
      <c r="K7" s="54" t="inlineStr">
        <is>
          <t>●</t>
        </is>
      </c>
      <c r="L7" s="54" t="inlineStr">
        <is>
          <t>●</t>
        </is>
      </c>
      <c r="M7" s="54" t="inlineStr">
        <is>
          <t>●</t>
        </is>
      </c>
      <c r="N7" s="54" t="inlineStr">
        <is>
          <t>●</t>
        </is>
      </c>
      <c r="O7" s="54" t="inlineStr">
        <is>
          <t>●</t>
        </is>
      </c>
      <c r="P7" s="54" t="inlineStr">
        <is>
          <t>●</t>
        </is>
      </c>
      <c r="Q7" s="54" t="inlineStr">
        <is>
          <t>●</t>
        </is>
      </c>
      <c r="R7" s="54" t="inlineStr">
        <is>
          <t>●</t>
        </is>
      </c>
      <c r="S7" s="54" t="inlineStr">
        <is>
          <t>●</t>
        </is>
      </c>
      <c r="T7" s="54" t="inlineStr">
        <is>
          <t>●</t>
        </is>
      </c>
      <c r="U7" s="54" t="inlineStr">
        <is>
          <t>●</t>
        </is>
      </c>
    </row>
    <row r="8">
      <c r="A8" t="inlineStr">
        <is>
          <t>005: Pos 5</t>
        </is>
      </c>
      <c r="B8" t="inlineStr">
        <is>
          <t>Sales</t>
        </is>
      </c>
      <c r="C8" t="inlineStr">
        <is>
          <t>Apr 2027</t>
        </is>
      </c>
      <c r="G8" s="55" t="inlineStr">
        <is>
          <t>START</t>
        </is>
      </c>
      <c r="H8" s="56" t="inlineStr">
        <is>
          <t>●</t>
        </is>
      </c>
      <c r="I8" s="56" t="inlineStr">
        <is>
          <t>●</t>
        </is>
      </c>
      <c r="J8" s="56" t="inlineStr">
        <is>
          <t>●</t>
        </is>
      </c>
      <c r="K8" s="56" t="inlineStr">
        <is>
          <t>●</t>
        </is>
      </c>
      <c r="L8" s="56" t="inlineStr">
        <is>
          <t>●</t>
        </is>
      </c>
      <c r="M8" s="56" t="inlineStr">
        <is>
          <t>●</t>
        </is>
      </c>
      <c r="N8" s="56" t="inlineStr">
        <is>
          <t>●</t>
        </is>
      </c>
      <c r="O8" s="56" t="inlineStr">
        <is>
          <t>●</t>
        </is>
      </c>
      <c r="P8" s="56" t="inlineStr">
        <is>
          <t>●</t>
        </is>
      </c>
      <c r="Q8" s="56" t="inlineStr">
        <is>
          <t>●</t>
        </is>
      </c>
      <c r="R8" s="56" t="inlineStr">
        <is>
          <t>●</t>
        </is>
      </c>
      <c r="S8" s="56" t="inlineStr">
        <is>
          <t>●</t>
        </is>
      </c>
      <c r="T8" s="56" t="inlineStr">
        <is>
          <t>●</t>
        </is>
      </c>
      <c r="U8" s="56" t="inlineStr">
        <is>
          <t>●</t>
        </is>
      </c>
    </row>
    <row r="9">
      <c r="A9" t="inlineStr">
        <is>
          <t>006: Pos 6</t>
        </is>
      </c>
      <c r="B9" t="inlineStr">
        <is>
          <t>Engineering</t>
        </is>
      </c>
      <c r="C9" t="inlineStr">
        <is>
          <t>Jul 2027</t>
        </is>
      </c>
      <c r="H9" s="49" t="inlineStr">
        <is>
          <t>START</t>
        </is>
      </c>
      <c r="I9" s="50" t="inlineStr">
        <is>
          <t>●</t>
        </is>
      </c>
      <c r="J9" s="50" t="inlineStr">
        <is>
          <t>●</t>
        </is>
      </c>
      <c r="K9" s="50" t="inlineStr">
        <is>
          <t>●</t>
        </is>
      </c>
      <c r="L9" s="50" t="inlineStr">
        <is>
          <t>●</t>
        </is>
      </c>
      <c r="M9" s="50" t="inlineStr">
        <is>
          <t>●</t>
        </is>
      </c>
      <c r="N9" s="50" t="inlineStr">
        <is>
          <t>●</t>
        </is>
      </c>
      <c r="O9" s="50" t="inlineStr">
        <is>
          <t>●</t>
        </is>
      </c>
      <c r="P9" s="50" t="inlineStr">
        <is>
          <t>●</t>
        </is>
      </c>
      <c r="Q9" s="50" t="inlineStr">
        <is>
          <t>●</t>
        </is>
      </c>
      <c r="R9" s="50" t="inlineStr">
        <is>
          <t>●</t>
        </is>
      </c>
      <c r="S9" s="50" t="inlineStr">
        <is>
          <t>●</t>
        </is>
      </c>
      <c r="T9" s="50" t="inlineStr">
        <is>
          <t>●</t>
        </is>
      </c>
      <c r="U9" s="50" t="inlineStr">
        <is>
          <t>●</t>
        </is>
      </c>
    </row>
    <row r="10">
      <c r="A10" t="inlineStr">
        <is>
          <t>007: Pos 7</t>
        </is>
      </c>
      <c r="B10" t="inlineStr">
        <is>
          <t>Marketing</t>
        </is>
      </c>
      <c r="C10" t="inlineStr">
        <is>
          <t>Oct 2027</t>
        </is>
      </c>
      <c r="I10" s="57" t="inlineStr">
        <is>
          <t>START</t>
        </is>
      </c>
      <c r="J10" s="58" t="inlineStr">
        <is>
          <t>●</t>
        </is>
      </c>
      <c r="K10" s="58" t="inlineStr">
        <is>
          <t>●</t>
        </is>
      </c>
      <c r="L10" s="58" t="inlineStr">
        <is>
          <t>●</t>
        </is>
      </c>
      <c r="M10" s="58" t="inlineStr">
        <is>
          <t>●</t>
        </is>
      </c>
      <c r="N10" s="58" t="inlineStr">
        <is>
          <t>●</t>
        </is>
      </c>
      <c r="O10" s="58" t="inlineStr">
        <is>
          <t>●</t>
        </is>
      </c>
      <c r="P10" s="58" t="inlineStr">
        <is>
          <t>●</t>
        </is>
      </c>
      <c r="Q10" s="58" t="inlineStr">
        <is>
          <t>●</t>
        </is>
      </c>
      <c r="R10" s="58" t="inlineStr">
        <is>
          <t>●</t>
        </is>
      </c>
      <c r="S10" s="58" t="inlineStr">
        <is>
          <t>●</t>
        </is>
      </c>
      <c r="T10" s="58" t="inlineStr">
        <is>
          <t>●</t>
        </is>
      </c>
      <c r="U10" s="58" t="inlineStr">
        <is>
          <t>●</t>
        </is>
      </c>
    </row>
    <row r="11">
      <c r="A11" t="inlineStr">
        <is>
          <t>019: Pos 19</t>
        </is>
      </c>
      <c r="B11" t="inlineStr">
        <is>
          <t>Sales</t>
        </is>
      </c>
      <c r="C11" t="inlineStr">
        <is>
          <t>Oct 2027</t>
        </is>
      </c>
      <c r="I11" s="55" t="inlineStr">
        <is>
          <t>START</t>
        </is>
      </c>
      <c r="J11" s="56" t="inlineStr">
        <is>
          <t>●</t>
        </is>
      </c>
      <c r="K11" s="56" t="inlineStr">
        <is>
          <t>●</t>
        </is>
      </c>
      <c r="L11" s="56" t="inlineStr">
        <is>
          <t>●</t>
        </is>
      </c>
      <c r="M11" s="56" t="inlineStr">
        <is>
          <t>●</t>
        </is>
      </c>
      <c r="N11" s="56" t="inlineStr">
        <is>
          <t>●</t>
        </is>
      </c>
      <c r="O11" s="56" t="inlineStr">
        <is>
          <t>●</t>
        </is>
      </c>
      <c r="P11" s="56" t="inlineStr">
        <is>
          <t>●</t>
        </is>
      </c>
      <c r="Q11" s="56" t="inlineStr">
        <is>
          <t>●</t>
        </is>
      </c>
      <c r="R11" s="56" t="inlineStr">
        <is>
          <t>●</t>
        </is>
      </c>
      <c r="S11" s="56" t="inlineStr">
        <is>
          <t>●</t>
        </is>
      </c>
      <c r="T11" s="56" t="inlineStr">
        <is>
          <t>●</t>
        </is>
      </c>
      <c r="U11" s="56" t="inlineStr">
        <is>
          <t>●</t>
        </is>
      </c>
    </row>
    <row r="12">
      <c r="A12" t="inlineStr">
        <is>
          <t>008: Pos 8</t>
        </is>
      </c>
      <c r="B12" t="inlineStr">
        <is>
          <t>Engineering</t>
        </is>
      </c>
      <c r="C12" t="inlineStr">
        <is>
          <t>Jan 2028</t>
        </is>
      </c>
      <c r="J12" s="49" t="inlineStr">
        <is>
          <t>START</t>
        </is>
      </c>
      <c r="K12" s="50" t="inlineStr">
        <is>
          <t>●</t>
        </is>
      </c>
      <c r="L12" s="50" t="inlineStr">
        <is>
          <t>●</t>
        </is>
      </c>
      <c r="M12" s="50" t="inlineStr">
        <is>
          <t>●</t>
        </is>
      </c>
      <c r="N12" s="50" t="inlineStr">
        <is>
          <t>●</t>
        </is>
      </c>
      <c r="O12" s="50" t="inlineStr">
        <is>
          <t>●</t>
        </is>
      </c>
      <c r="P12" s="50" t="inlineStr">
        <is>
          <t>●</t>
        </is>
      </c>
      <c r="Q12" s="50" t="inlineStr">
        <is>
          <t>●</t>
        </is>
      </c>
      <c r="R12" s="50" t="inlineStr">
        <is>
          <t>●</t>
        </is>
      </c>
      <c r="S12" s="50" t="inlineStr">
        <is>
          <t>●</t>
        </is>
      </c>
      <c r="T12" s="50" t="inlineStr">
        <is>
          <t>●</t>
        </is>
      </c>
      <c r="U12" s="50" t="inlineStr">
        <is>
          <t>●</t>
        </is>
      </c>
    </row>
    <row r="13">
      <c r="A13" t="inlineStr">
        <is>
          <t>020: Pos 20</t>
        </is>
      </c>
      <c r="B13" t="inlineStr">
        <is>
          <t>Customer Success</t>
        </is>
      </c>
      <c r="C13" t="inlineStr">
        <is>
          <t>Jan 2028</t>
        </is>
      </c>
      <c r="J13" s="59" t="inlineStr">
        <is>
          <t>START</t>
        </is>
      </c>
      <c r="K13" s="60" t="inlineStr">
        <is>
          <t>●</t>
        </is>
      </c>
      <c r="L13" s="60" t="inlineStr">
        <is>
          <t>●</t>
        </is>
      </c>
      <c r="M13" s="60" t="inlineStr">
        <is>
          <t>●</t>
        </is>
      </c>
      <c r="N13" s="60" t="inlineStr">
        <is>
          <t>●</t>
        </is>
      </c>
      <c r="O13" s="60" t="inlineStr">
        <is>
          <t>●</t>
        </is>
      </c>
      <c r="P13" s="60" t="inlineStr">
        <is>
          <t>●</t>
        </is>
      </c>
      <c r="Q13" s="60" t="inlineStr">
        <is>
          <t>●</t>
        </is>
      </c>
      <c r="R13" s="60" t="inlineStr">
        <is>
          <t>●</t>
        </is>
      </c>
      <c r="S13" s="60" t="inlineStr">
        <is>
          <t>●</t>
        </is>
      </c>
      <c r="T13" s="60" t="inlineStr">
        <is>
          <t>●</t>
        </is>
      </c>
      <c r="U13" s="60" t="inlineStr">
        <is>
          <t>●</t>
        </is>
      </c>
    </row>
    <row r="14">
      <c r="A14" t="inlineStr">
        <is>
          <t>009: Pos 9</t>
        </is>
      </c>
      <c r="B14" t="inlineStr">
        <is>
          <t>Customer Success</t>
        </is>
      </c>
      <c r="C14" t="inlineStr">
        <is>
          <t>Apr 2028</t>
        </is>
      </c>
      <c r="K14" s="59" t="inlineStr">
        <is>
          <t>START</t>
        </is>
      </c>
      <c r="L14" s="60" t="inlineStr">
        <is>
          <t>●</t>
        </is>
      </c>
      <c r="M14" s="60" t="inlineStr">
        <is>
          <t>●</t>
        </is>
      </c>
      <c r="N14" s="60" t="inlineStr">
        <is>
          <t>●</t>
        </is>
      </c>
      <c r="O14" s="60" t="inlineStr">
        <is>
          <t>●</t>
        </is>
      </c>
      <c r="P14" s="60" t="inlineStr">
        <is>
          <t>●</t>
        </is>
      </c>
      <c r="Q14" s="60" t="inlineStr">
        <is>
          <t>●</t>
        </is>
      </c>
      <c r="R14" s="60" t="inlineStr">
        <is>
          <t>●</t>
        </is>
      </c>
      <c r="S14" s="60" t="inlineStr">
        <is>
          <t>●</t>
        </is>
      </c>
      <c r="T14" s="60" t="inlineStr">
        <is>
          <t>●</t>
        </is>
      </c>
      <c r="U14" s="60" t="inlineStr">
        <is>
          <t>●</t>
        </is>
      </c>
    </row>
    <row r="15">
      <c r="A15" t="inlineStr">
        <is>
          <t>021: Pos 21</t>
        </is>
      </c>
      <c r="B15" t="inlineStr">
        <is>
          <t>Sales</t>
        </is>
      </c>
      <c r="C15" t="inlineStr">
        <is>
          <t>Apr 2028</t>
        </is>
      </c>
      <c r="K15" s="55" t="inlineStr">
        <is>
          <t>START</t>
        </is>
      </c>
      <c r="L15" s="56" t="inlineStr">
        <is>
          <t>●</t>
        </is>
      </c>
      <c r="M15" s="56" t="inlineStr">
        <is>
          <t>●</t>
        </is>
      </c>
      <c r="N15" s="56" t="inlineStr">
        <is>
          <t>●</t>
        </is>
      </c>
      <c r="O15" s="56" t="inlineStr">
        <is>
          <t>●</t>
        </is>
      </c>
      <c r="P15" s="56" t="inlineStr">
        <is>
          <t>●</t>
        </is>
      </c>
      <c r="Q15" s="56" t="inlineStr">
        <is>
          <t>●</t>
        </is>
      </c>
      <c r="R15" s="56" t="inlineStr">
        <is>
          <t>●</t>
        </is>
      </c>
      <c r="S15" s="56" t="inlineStr">
        <is>
          <t>●</t>
        </is>
      </c>
      <c r="T15" s="56" t="inlineStr">
        <is>
          <t>●</t>
        </is>
      </c>
      <c r="U15" s="56" t="inlineStr">
        <is>
          <t>●</t>
        </is>
      </c>
    </row>
    <row r="16">
      <c r="A16" t="inlineStr">
        <is>
          <t>010: Pos 10</t>
        </is>
      </c>
      <c r="B16" t="inlineStr">
        <is>
          <t>Engineering</t>
        </is>
      </c>
      <c r="C16" t="inlineStr">
        <is>
          <t>Jul 2028</t>
        </is>
      </c>
      <c r="L16" s="49" t="inlineStr">
        <is>
          <t>START</t>
        </is>
      </c>
      <c r="M16" s="50" t="inlineStr">
        <is>
          <t>●</t>
        </is>
      </c>
      <c r="N16" s="50" t="inlineStr">
        <is>
          <t>●</t>
        </is>
      </c>
      <c r="O16" s="50" t="inlineStr">
        <is>
          <t>●</t>
        </is>
      </c>
      <c r="P16" s="50" t="inlineStr">
        <is>
          <t>●</t>
        </is>
      </c>
      <c r="Q16" s="50" t="inlineStr">
        <is>
          <t>●</t>
        </is>
      </c>
      <c r="R16" s="50" t="inlineStr">
        <is>
          <t>●</t>
        </is>
      </c>
      <c r="S16" s="50" t="inlineStr">
        <is>
          <t>●</t>
        </is>
      </c>
      <c r="T16" s="50" t="inlineStr">
        <is>
          <t>●</t>
        </is>
      </c>
      <c r="U16" s="50" t="inlineStr">
        <is>
          <t>●</t>
        </is>
      </c>
    </row>
    <row r="17">
      <c r="A17" t="inlineStr">
        <is>
          <t>022: Pos 22</t>
        </is>
      </c>
      <c r="B17" t="inlineStr">
        <is>
          <t>Marketing</t>
        </is>
      </c>
      <c r="C17" t="inlineStr">
        <is>
          <t>Jul 2028</t>
        </is>
      </c>
      <c r="L17" s="57" t="inlineStr">
        <is>
          <t>START</t>
        </is>
      </c>
      <c r="M17" s="58" t="inlineStr">
        <is>
          <t>●</t>
        </is>
      </c>
      <c r="N17" s="58" t="inlineStr">
        <is>
          <t>●</t>
        </is>
      </c>
      <c r="O17" s="58" t="inlineStr">
        <is>
          <t>●</t>
        </is>
      </c>
      <c r="P17" s="58" t="inlineStr">
        <is>
          <t>●</t>
        </is>
      </c>
      <c r="Q17" s="58" t="inlineStr">
        <is>
          <t>●</t>
        </is>
      </c>
      <c r="R17" s="58" t="inlineStr">
        <is>
          <t>●</t>
        </is>
      </c>
      <c r="S17" s="58" t="inlineStr">
        <is>
          <t>●</t>
        </is>
      </c>
      <c r="T17" s="58" t="inlineStr">
        <is>
          <t>●</t>
        </is>
      </c>
      <c r="U17" s="58" t="inlineStr">
        <is>
          <t>●</t>
        </is>
      </c>
    </row>
    <row r="18">
      <c r="A18" t="inlineStr">
        <is>
          <t>011: Pos 11</t>
        </is>
      </c>
      <c r="B18" t="inlineStr">
        <is>
          <t>Engineering</t>
        </is>
      </c>
      <c r="C18" t="inlineStr">
        <is>
          <t>Oct 2028</t>
        </is>
      </c>
      <c r="M18" s="49" t="inlineStr">
        <is>
          <t>START</t>
        </is>
      </c>
      <c r="N18" s="50" t="inlineStr">
        <is>
          <t>●</t>
        </is>
      </c>
      <c r="O18" s="50" t="inlineStr">
        <is>
          <t>●</t>
        </is>
      </c>
      <c r="P18" s="50" t="inlineStr">
        <is>
          <t>●</t>
        </is>
      </c>
      <c r="Q18" s="50" t="inlineStr">
        <is>
          <t>●</t>
        </is>
      </c>
      <c r="R18" s="50" t="inlineStr">
        <is>
          <t>●</t>
        </is>
      </c>
      <c r="S18" s="50" t="inlineStr">
        <is>
          <t>●</t>
        </is>
      </c>
      <c r="T18" s="50" t="inlineStr">
        <is>
          <t>●</t>
        </is>
      </c>
      <c r="U18" s="50" t="inlineStr">
        <is>
          <t>●</t>
        </is>
      </c>
    </row>
    <row r="19">
      <c r="A19" t="inlineStr">
        <is>
          <t>023: Pos 23</t>
        </is>
      </c>
      <c r="B19" t="inlineStr">
        <is>
          <t>Engineering</t>
        </is>
      </c>
      <c r="C19" t="inlineStr">
        <is>
          <t>Oct 2028</t>
        </is>
      </c>
      <c r="M19" s="49" t="inlineStr">
        <is>
          <t>START</t>
        </is>
      </c>
      <c r="N19" s="50" t="inlineStr">
        <is>
          <t>●</t>
        </is>
      </c>
      <c r="O19" s="50" t="inlineStr">
        <is>
          <t>●</t>
        </is>
      </c>
      <c r="P19" s="50" t="inlineStr">
        <is>
          <t>●</t>
        </is>
      </c>
      <c r="Q19" s="50" t="inlineStr">
        <is>
          <t>●</t>
        </is>
      </c>
      <c r="R19" s="50" t="inlineStr">
        <is>
          <t>●</t>
        </is>
      </c>
      <c r="S19" s="50" t="inlineStr">
        <is>
          <t>●</t>
        </is>
      </c>
      <c r="T19" s="50" t="inlineStr">
        <is>
          <t>●</t>
        </is>
      </c>
      <c r="U19" s="50" t="inlineStr">
        <is>
          <t>●</t>
        </is>
      </c>
    </row>
    <row r="20">
      <c r="A20" t="inlineStr">
        <is>
          <t>012: Pos 12</t>
        </is>
      </c>
      <c r="B20" t="inlineStr">
        <is>
          <t>Sales</t>
        </is>
      </c>
      <c r="C20" t="inlineStr">
        <is>
          <t>Jan 2029</t>
        </is>
      </c>
      <c r="N20" s="55" t="inlineStr">
        <is>
          <t>START</t>
        </is>
      </c>
      <c r="O20" s="56" t="inlineStr">
        <is>
          <t>●</t>
        </is>
      </c>
      <c r="P20" s="56" t="inlineStr">
        <is>
          <t>●</t>
        </is>
      </c>
      <c r="Q20" s="56" t="inlineStr">
        <is>
          <t>●</t>
        </is>
      </c>
      <c r="R20" s="56" t="inlineStr">
        <is>
          <t>●</t>
        </is>
      </c>
      <c r="S20" s="56" t="inlineStr">
        <is>
          <t>●</t>
        </is>
      </c>
      <c r="T20" s="56" t="inlineStr">
        <is>
          <t>●</t>
        </is>
      </c>
      <c r="U20" s="56" t="inlineStr">
        <is>
          <t>●</t>
        </is>
      </c>
    </row>
    <row r="21">
      <c r="A21" t="inlineStr">
        <is>
          <t>024: Pos 24</t>
        </is>
      </c>
      <c r="B21" t="inlineStr">
        <is>
          <t>Sales</t>
        </is>
      </c>
      <c r="C21" t="inlineStr">
        <is>
          <t>Jan 2029</t>
        </is>
      </c>
      <c r="N21" s="55" t="inlineStr">
        <is>
          <t>START</t>
        </is>
      </c>
      <c r="O21" s="56" t="inlineStr">
        <is>
          <t>●</t>
        </is>
      </c>
      <c r="P21" s="56" t="inlineStr">
        <is>
          <t>●</t>
        </is>
      </c>
      <c r="Q21" s="56" t="inlineStr">
        <is>
          <t>●</t>
        </is>
      </c>
      <c r="R21" s="56" t="inlineStr">
        <is>
          <t>●</t>
        </is>
      </c>
      <c r="S21" s="56" t="inlineStr">
        <is>
          <t>●</t>
        </is>
      </c>
      <c r="T21" s="56" t="inlineStr">
        <is>
          <t>●</t>
        </is>
      </c>
      <c r="U21" s="56" t="inlineStr">
        <is>
          <t>●</t>
        </is>
      </c>
    </row>
    <row r="22">
      <c r="A22" t="inlineStr">
        <is>
          <t>013: Pos 13</t>
        </is>
      </c>
      <c r="B22" t="inlineStr">
        <is>
          <t>Engineering</t>
        </is>
      </c>
      <c r="C22" t="inlineStr">
        <is>
          <t>Apr 2029</t>
        </is>
      </c>
      <c r="O22" s="49" t="inlineStr">
        <is>
          <t>START</t>
        </is>
      </c>
      <c r="P22" s="50" t="inlineStr">
        <is>
          <t>●</t>
        </is>
      </c>
      <c r="Q22" s="50" t="inlineStr">
        <is>
          <t>●</t>
        </is>
      </c>
      <c r="R22" s="50" t="inlineStr">
        <is>
          <t>●</t>
        </is>
      </c>
      <c r="S22" s="50" t="inlineStr">
        <is>
          <t>●</t>
        </is>
      </c>
      <c r="T22" s="50" t="inlineStr">
        <is>
          <t>●</t>
        </is>
      </c>
      <c r="U22" s="50" t="inlineStr">
        <is>
          <t>●</t>
        </is>
      </c>
    </row>
    <row r="23">
      <c r="A23" t="inlineStr">
        <is>
          <t>025: Pos 25</t>
        </is>
      </c>
      <c r="B23" t="inlineStr">
        <is>
          <t>Engineering</t>
        </is>
      </c>
      <c r="C23" t="inlineStr">
        <is>
          <t>Apr 2029</t>
        </is>
      </c>
      <c r="O23" s="49" t="inlineStr">
        <is>
          <t>START</t>
        </is>
      </c>
      <c r="P23" s="50" t="inlineStr">
        <is>
          <t>●</t>
        </is>
      </c>
      <c r="Q23" s="50" t="inlineStr">
        <is>
          <t>●</t>
        </is>
      </c>
      <c r="R23" s="50" t="inlineStr">
        <is>
          <t>●</t>
        </is>
      </c>
      <c r="S23" s="50" t="inlineStr">
        <is>
          <t>●</t>
        </is>
      </c>
      <c r="T23" s="50" t="inlineStr">
        <is>
          <t>●</t>
        </is>
      </c>
      <c r="U23" s="50" t="inlineStr">
        <is>
          <t>●</t>
        </is>
      </c>
    </row>
    <row r="24">
      <c r="A24" t="inlineStr">
        <is>
          <t>014: Pos 14</t>
        </is>
      </c>
      <c r="B24" t="inlineStr">
        <is>
          <t>Sales</t>
        </is>
      </c>
      <c r="C24" t="inlineStr">
        <is>
          <t>Jul 2029</t>
        </is>
      </c>
      <c r="P24" s="55" t="inlineStr">
        <is>
          <t>START</t>
        </is>
      </c>
      <c r="Q24" s="56" t="inlineStr">
        <is>
          <t>●</t>
        </is>
      </c>
      <c r="R24" s="56" t="inlineStr">
        <is>
          <t>●</t>
        </is>
      </c>
      <c r="S24" s="56" t="inlineStr">
        <is>
          <t>●</t>
        </is>
      </c>
      <c r="T24" s="56" t="inlineStr">
        <is>
          <t>●</t>
        </is>
      </c>
      <c r="U24" s="56" t="inlineStr">
        <is>
          <t>●</t>
        </is>
      </c>
    </row>
    <row r="25">
      <c r="A25" t="inlineStr">
        <is>
          <t>026: Pos 26</t>
        </is>
      </c>
      <c r="B25" t="inlineStr">
        <is>
          <t>Product</t>
        </is>
      </c>
      <c r="C25" t="inlineStr">
        <is>
          <t>Jul 2029</t>
        </is>
      </c>
      <c r="P25" s="61" t="inlineStr">
        <is>
          <t>START</t>
        </is>
      </c>
      <c r="Q25" s="62" t="inlineStr">
        <is>
          <t>●</t>
        </is>
      </c>
      <c r="R25" s="62" t="inlineStr">
        <is>
          <t>●</t>
        </is>
      </c>
      <c r="S25" s="62" t="inlineStr">
        <is>
          <t>●</t>
        </is>
      </c>
      <c r="T25" s="62" t="inlineStr">
        <is>
          <t>●</t>
        </is>
      </c>
      <c r="U25" s="62" t="inlineStr">
        <is>
          <t>●</t>
        </is>
      </c>
    </row>
    <row r="26">
      <c r="A26" t="inlineStr">
        <is>
          <t>015: Pos 15</t>
        </is>
      </c>
      <c r="B26" t="inlineStr">
        <is>
          <t>Sales</t>
        </is>
      </c>
      <c r="C26" t="inlineStr">
        <is>
          <t>Oct 2029</t>
        </is>
      </c>
      <c r="Q26" s="55" t="inlineStr">
        <is>
          <t>START</t>
        </is>
      </c>
      <c r="R26" s="56" t="inlineStr">
        <is>
          <t>●</t>
        </is>
      </c>
      <c r="S26" s="56" t="inlineStr">
        <is>
          <t>●</t>
        </is>
      </c>
      <c r="T26" s="56" t="inlineStr">
        <is>
          <t>●</t>
        </is>
      </c>
      <c r="U26" s="56" t="inlineStr">
        <is>
          <t>●</t>
        </is>
      </c>
    </row>
    <row r="27">
      <c r="A27" t="inlineStr">
        <is>
          <t>027: Pos 27</t>
        </is>
      </c>
      <c r="B27" t="inlineStr">
        <is>
          <t>Product</t>
        </is>
      </c>
      <c r="C27" t="inlineStr">
        <is>
          <t>Oct 2029</t>
        </is>
      </c>
      <c r="Q27" s="61" t="inlineStr">
        <is>
          <t>START</t>
        </is>
      </c>
      <c r="R27" s="62" t="inlineStr">
        <is>
          <t>●</t>
        </is>
      </c>
      <c r="S27" s="62" t="inlineStr">
        <is>
          <t>●</t>
        </is>
      </c>
      <c r="T27" s="62" t="inlineStr">
        <is>
          <t>●</t>
        </is>
      </c>
      <c r="U27" s="62" t="inlineStr">
        <is>
          <t>●</t>
        </is>
      </c>
    </row>
    <row r="28">
      <c r="A28" t="inlineStr">
        <is>
          <t>016: Pos 16</t>
        </is>
      </c>
      <c r="B28" t="inlineStr">
        <is>
          <t>Marketing</t>
        </is>
      </c>
      <c r="C28" t="inlineStr">
        <is>
          <t>Jan 2030</t>
        </is>
      </c>
      <c r="R28" s="57" t="inlineStr">
        <is>
          <t>START</t>
        </is>
      </c>
      <c r="S28" s="58" t="inlineStr">
        <is>
          <t>●</t>
        </is>
      </c>
      <c r="T28" s="58" t="inlineStr">
        <is>
          <t>●</t>
        </is>
      </c>
      <c r="U28" s="58" t="inlineStr">
        <is>
          <t>●</t>
        </is>
      </c>
    </row>
    <row r="29">
      <c r="A29" t="inlineStr">
        <is>
          <t>028: Pos 28</t>
        </is>
      </c>
      <c r="B29" t="inlineStr">
        <is>
          <t>Operations</t>
        </is>
      </c>
      <c r="C29" t="inlineStr">
        <is>
          <t>Jan 2030</t>
        </is>
      </c>
      <c r="R29" s="63" t="inlineStr">
        <is>
          <t>START</t>
        </is>
      </c>
      <c r="S29" s="64" t="inlineStr">
        <is>
          <t>●</t>
        </is>
      </c>
      <c r="T29" s="64" t="inlineStr">
        <is>
          <t>●</t>
        </is>
      </c>
      <c r="U29" s="64" t="inlineStr">
        <is>
          <t>●</t>
        </is>
      </c>
    </row>
    <row r="30">
      <c r="A30" t="inlineStr">
        <is>
          <t>017: Pos 17</t>
        </is>
      </c>
      <c r="B30" t="inlineStr">
        <is>
          <t>Engineering</t>
        </is>
      </c>
      <c r="C30" t="inlineStr">
        <is>
          <t>Apr 2030</t>
        </is>
      </c>
      <c r="S30" s="49" t="inlineStr">
        <is>
          <t>START</t>
        </is>
      </c>
      <c r="T30" s="50" t="inlineStr">
        <is>
          <t>●</t>
        </is>
      </c>
      <c r="U30" s="50" t="inlineStr">
        <is>
          <t>●</t>
        </is>
      </c>
    </row>
    <row r="31">
      <c r="A31" t="inlineStr">
        <is>
          <t>029: Pos 29</t>
        </is>
      </c>
      <c r="B31" t="inlineStr">
        <is>
          <t>Sales</t>
        </is>
      </c>
      <c r="C31" t="inlineStr">
        <is>
          <t>Apr 2030</t>
        </is>
      </c>
      <c r="S31" s="55" t="inlineStr">
        <is>
          <t>START</t>
        </is>
      </c>
      <c r="T31" s="56" t="inlineStr">
        <is>
          <t>●</t>
        </is>
      </c>
      <c r="U31" s="56" t="inlineStr">
        <is>
          <t>●</t>
        </is>
      </c>
    </row>
    <row r="32">
      <c r="A32" t="inlineStr">
        <is>
          <t>018: Pos 18</t>
        </is>
      </c>
      <c r="B32" t="inlineStr">
        <is>
          <t>Sales</t>
        </is>
      </c>
      <c r="C32" t="inlineStr">
        <is>
          <t>Jul 2030</t>
        </is>
      </c>
      <c r="T32" s="55" t="inlineStr">
        <is>
          <t>START</t>
        </is>
      </c>
      <c r="U32" s="56" t="inlineStr">
        <is>
          <t>●</t>
        </is>
      </c>
    </row>
    <row r="33">
      <c r="A33" t="inlineStr">
        <is>
          <t>030: Pos 30</t>
        </is>
      </c>
      <c r="B33" t="inlineStr">
        <is>
          <t>Sales</t>
        </is>
      </c>
      <c r="C33" t="inlineStr">
        <is>
          <t>Jul 2030</t>
        </is>
      </c>
      <c r="T33" s="55" t="inlineStr">
        <is>
          <t>START</t>
        </is>
      </c>
      <c r="U33" s="56" t="inlineStr">
        <is>
          <t>●</t>
        </is>
      </c>
    </row>
    <row r="36">
      <c r="A36" s="65" t="inlineStr">
        <is>
          <t>HEADCOUNT KUMULATIV</t>
        </is>
      </c>
      <c r="D36" s="66" t="n">
        <v>1</v>
      </c>
      <c r="E36" s="66" t="n">
        <v>4</v>
      </c>
      <c r="F36" s="66" t="n">
        <v>4</v>
      </c>
      <c r="G36" s="66" t="n">
        <v>5</v>
      </c>
      <c r="H36" s="66" t="n">
        <v>6</v>
      </c>
      <c r="I36" s="66" t="n">
        <v>8</v>
      </c>
      <c r="J36" s="66" t="n">
        <v>10</v>
      </c>
      <c r="K36" s="66" t="n">
        <v>12</v>
      </c>
      <c r="L36" s="66" t="n">
        <v>14</v>
      </c>
      <c r="M36" s="66" t="n">
        <v>16</v>
      </c>
      <c r="N36" s="66" t="n">
        <v>18</v>
      </c>
      <c r="O36" s="66" t="n">
        <v>20</v>
      </c>
      <c r="P36" s="66" t="n">
        <v>22</v>
      </c>
      <c r="Q36" s="66" t="n">
        <v>24</v>
      </c>
      <c r="R36" s="66" t="n">
        <v>26</v>
      </c>
      <c r="S36" s="66" t="n">
        <v>28</v>
      </c>
      <c r="T36" s="66" t="n">
        <v>30</v>
      </c>
      <c r="U36" s="66" t="n">
        <v>30</v>
      </c>
    </row>
    <row r="37">
      <c r="A37" s="67" t="inlineStr">
        <is>
          <t xml:space="preserve">  davon Management</t>
        </is>
      </c>
      <c r="D37" s="68" t="n">
        <v>0</v>
      </c>
      <c r="E37" s="68" t="n">
        <v>2</v>
      </c>
      <c r="F37" s="68" t="n">
        <v>2</v>
      </c>
      <c r="G37" s="68" t="n">
        <v>2</v>
      </c>
      <c r="H37" s="68" t="n">
        <v>2</v>
      </c>
      <c r="I37" s="68" t="n">
        <v>2</v>
      </c>
      <c r="J37" s="68" t="n">
        <v>2</v>
      </c>
      <c r="K37" s="68" t="n">
        <v>2</v>
      </c>
      <c r="L37" s="68" t="n">
        <v>2</v>
      </c>
      <c r="M37" s="68" t="n">
        <v>2</v>
      </c>
      <c r="N37" s="68" t="n">
        <v>2</v>
      </c>
      <c r="O37" s="68" t="n">
        <v>2</v>
      </c>
      <c r="P37" s="68" t="n">
        <v>2</v>
      </c>
      <c r="Q37" s="68" t="n">
        <v>2</v>
      </c>
      <c r="R37" s="68" t="n">
        <v>2</v>
      </c>
      <c r="S37" s="68" t="n">
        <v>2</v>
      </c>
      <c r="T37" s="68" t="n">
        <v>2</v>
      </c>
      <c r="U37" s="68" t="n">
        <v>2</v>
      </c>
    </row>
    <row r="38">
      <c r="A38" s="69" t="inlineStr">
        <is>
          <t xml:space="preserve">  davon Engineering</t>
        </is>
      </c>
      <c r="D38" s="68" t="n">
        <v>1</v>
      </c>
      <c r="E38" s="68" t="n">
        <v>1</v>
      </c>
      <c r="F38" s="68" t="n">
        <v>1</v>
      </c>
      <c r="G38" s="68" t="n">
        <v>1</v>
      </c>
      <c r="H38" s="68" t="n">
        <v>2</v>
      </c>
      <c r="I38" s="68" t="n">
        <v>2</v>
      </c>
      <c r="J38" s="68" t="n">
        <v>3</v>
      </c>
      <c r="K38" s="68" t="n">
        <v>3</v>
      </c>
      <c r="L38" s="68" t="n">
        <v>4</v>
      </c>
      <c r="M38" s="68" t="n">
        <v>6</v>
      </c>
      <c r="N38" s="68" t="n">
        <v>6</v>
      </c>
      <c r="O38" s="68" t="n">
        <v>8</v>
      </c>
      <c r="P38" s="68" t="n">
        <v>8</v>
      </c>
      <c r="Q38" s="68" t="n">
        <v>8</v>
      </c>
      <c r="R38" s="68" t="n">
        <v>8</v>
      </c>
      <c r="S38" s="68" t="n">
        <v>9</v>
      </c>
      <c r="T38" s="68" t="n">
        <v>9</v>
      </c>
      <c r="U38" s="68" t="n">
        <v>9</v>
      </c>
    </row>
    <row r="39">
      <c r="A39" s="70" t="inlineStr">
        <is>
          <t xml:space="preserve">  davon Sales</t>
        </is>
      </c>
      <c r="D39" s="68" t="n">
        <v>0</v>
      </c>
      <c r="E39" s="68" t="n">
        <v>0</v>
      </c>
      <c r="F39" s="68" t="n">
        <v>0</v>
      </c>
      <c r="G39" s="68" t="n">
        <v>1</v>
      </c>
      <c r="H39" s="68" t="n">
        <v>1</v>
      </c>
      <c r="I39" s="68" t="n">
        <v>2</v>
      </c>
      <c r="J39" s="68" t="n">
        <v>2</v>
      </c>
      <c r="K39" s="68" t="n">
        <v>3</v>
      </c>
      <c r="L39" s="68" t="n">
        <v>3</v>
      </c>
      <c r="M39" s="68" t="n">
        <v>3</v>
      </c>
      <c r="N39" s="68" t="n">
        <v>5</v>
      </c>
      <c r="O39" s="68" t="n">
        <v>5</v>
      </c>
      <c r="P39" s="68" t="n">
        <v>6</v>
      </c>
      <c r="Q39" s="68" t="n">
        <v>7</v>
      </c>
      <c r="R39" s="68" t="n">
        <v>7</v>
      </c>
      <c r="S39" s="68" t="n">
        <v>8</v>
      </c>
      <c r="T39" s="68" t="n">
        <v>10</v>
      </c>
      <c r="U39" s="68" t="n">
        <v>10</v>
      </c>
    </row>
    <row r="40">
      <c r="A40" s="71" t="inlineStr">
        <is>
          <t xml:space="preserve">  davon Marketing</t>
        </is>
      </c>
      <c r="D40" s="68" t="n">
        <v>0</v>
      </c>
      <c r="E40" s="68" t="n">
        <v>0</v>
      </c>
      <c r="F40" s="68" t="n">
        <v>0</v>
      </c>
      <c r="G40" s="68" t="n">
        <v>0</v>
      </c>
      <c r="H40" s="68" t="n">
        <v>0</v>
      </c>
      <c r="I40" s="68" t="n">
        <v>1</v>
      </c>
      <c r="J40" s="68" t="n">
        <v>1</v>
      </c>
      <c r="K40" s="68" t="n">
        <v>1</v>
      </c>
      <c r="L40" s="68" t="n">
        <v>2</v>
      </c>
      <c r="M40" s="68" t="n">
        <v>2</v>
      </c>
      <c r="N40" s="68" t="n">
        <v>2</v>
      </c>
      <c r="O40" s="68" t="n">
        <v>2</v>
      </c>
      <c r="P40" s="68" t="n">
        <v>2</v>
      </c>
      <c r="Q40" s="68" t="n">
        <v>2</v>
      </c>
      <c r="R40" s="68" t="n">
        <v>3</v>
      </c>
      <c r="S40" s="68" t="n">
        <v>3</v>
      </c>
      <c r="T40" s="68" t="n">
        <v>3</v>
      </c>
      <c r="U40" s="68" t="n">
        <v>3</v>
      </c>
    </row>
    <row r="41">
      <c r="A41" s="72" t="inlineStr">
        <is>
          <t xml:space="preserve">  davon Customer Success</t>
        </is>
      </c>
      <c r="D41" s="68" t="n">
        <v>0</v>
      </c>
      <c r="E41" s="68" t="n">
        <v>0</v>
      </c>
      <c r="F41" s="68" t="n">
        <v>0</v>
      </c>
      <c r="G41" s="68" t="n">
        <v>0</v>
      </c>
      <c r="H41" s="68" t="n">
        <v>0</v>
      </c>
      <c r="I41" s="68" t="n">
        <v>0</v>
      </c>
      <c r="J41" s="68" t="n">
        <v>1</v>
      </c>
      <c r="K41" s="68" t="n">
        <v>2</v>
      </c>
      <c r="L41" s="68" t="n">
        <v>2</v>
      </c>
      <c r="M41" s="68" t="n">
        <v>2</v>
      </c>
      <c r="N41" s="68" t="n">
        <v>2</v>
      </c>
      <c r="O41" s="68" t="n">
        <v>2</v>
      </c>
      <c r="P41" s="68" t="n">
        <v>2</v>
      </c>
      <c r="Q41" s="68" t="n">
        <v>2</v>
      </c>
      <c r="R41" s="68" t="n">
        <v>2</v>
      </c>
      <c r="S41" s="68" t="n">
        <v>2</v>
      </c>
      <c r="T41" s="68" t="n">
        <v>2</v>
      </c>
      <c r="U41" s="68" t="n">
        <v>2</v>
      </c>
    </row>
    <row r="42">
      <c r="A42" s="73" t="inlineStr">
        <is>
          <t xml:space="preserve">  davon Product</t>
        </is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1</v>
      </c>
      <c r="Q42" s="68" t="n">
        <v>2</v>
      </c>
      <c r="R42" s="68" t="n">
        <v>2</v>
      </c>
      <c r="S42" s="68" t="n">
        <v>2</v>
      </c>
      <c r="T42" s="68" t="n">
        <v>2</v>
      </c>
      <c r="U42" s="68" t="n">
        <v>2</v>
      </c>
    </row>
    <row r="43">
      <c r="A43" s="74" t="inlineStr">
        <is>
          <t xml:space="preserve">  davon Legal</t>
        </is>
      </c>
      <c r="D43" s="68" t="n">
        <v>0</v>
      </c>
      <c r="E43" s="68" t="n">
        <v>1</v>
      </c>
      <c r="F43" s="68" t="n">
        <v>1</v>
      </c>
      <c r="G43" s="68" t="n">
        <v>1</v>
      </c>
      <c r="H43" s="68" t="n">
        <v>1</v>
      </c>
      <c r="I43" s="68" t="n">
        <v>1</v>
      </c>
      <c r="J43" s="68" t="n">
        <v>1</v>
      </c>
      <c r="K43" s="68" t="n">
        <v>1</v>
      </c>
      <c r="L43" s="68" t="n">
        <v>1</v>
      </c>
      <c r="M43" s="68" t="n">
        <v>1</v>
      </c>
      <c r="N43" s="68" t="n">
        <v>1</v>
      </c>
      <c r="O43" s="68" t="n">
        <v>1</v>
      </c>
      <c r="P43" s="68" t="n">
        <v>1</v>
      </c>
      <c r="Q43" s="68" t="n">
        <v>1</v>
      </c>
      <c r="R43" s="68" t="n">
        <v>1</v>
      </c>
      <c r="S43" s="68" t="n">
        <v>1</v>
      </c>
      <c r="T43" s="68" t="n">
        <v>1</v>
      </c>
      <c r="U43" s="68" t="n">
        <v>1</v>
      </c>
    </row>
    <row r="44">
      <c r="A44" s="75" t="inlineStr">
        <is>
          <t xml:space="preserve">  davon Operations</t>
        </is>
      </c>
      <c r="D44" s="68" t="n">
        <v>0</v>
      </c>
      <c r="E44" s="68" t="n">
        <v>0</v>
      </c>
      <c r="F44" s="68" t="n">
        <v>0</v>
      </c>
      <c r="G44" s="68" t="n">
        <v>0</v>
      </c>
      <c r="H44" s="68" t="n">
        <v>0</v>
      </c>
      <c r="I44" s="68" t="n">
        <v>0</v>
      </c>
      <c r="J44" s="68" t="n">
        <v>0</v>
      </c>
      <c r="K44" s="68" t="n">
        <v>0</v>
      </c>
      <c r="L44" s="68" t="n">
        <v>0</v>
      </c>
      <c r="M44" s="68" t="n">
        <v>0</v>
      </c>
      <c r="N44" s="68" t="n">
        <v>0</v>
      </c>
      <c r="O44" s="68" t="n">
        <v>0</v>
      </c>
      <c r="P44" s="68" t="n">
        <v>0</v>
      </c>
      <c r="Q44" s="68" t="n">
        <v>0</v>
      </c>
      <c r="R44" s="68" t="n">
        <v>1</v>
      </c>
      <c r="S44" s="68" t="n">
        <v>1</v>
      </c>
      <c r="T44" s="68" t="n">
        <v>1</v>
      </c>
      <c r="U44" s="68" t="n">
        <v>1</v>
      </c>
    </row>
    <row r="46">
      <c r="A46" s="33" t="inlineStr">
        <is>
          <t>Legende</t>
        </is>
      </c>
    </row>
    <row r="47">
      <c r="A47" s="67" t="inlineStr">
        <is>
          <t xml:space="preserve">  Management</t>
        </is>
      </c>
    </row>
    <row r="48">
      <c r="A48" s="69" t="inlineStr">
        <is>
          <t xml:space="preserve">  Engineering</t>
        </is>
      </c>
    </row>
    <row r="49">
      <c r="A49" s="70" t="inlineStr">
        <is>
          <t xml:space="preserve">  Sales</t>
        </is>
      </c>
    </row>
    <row r="50">
      <c r="A50" s="71" t="inlineStr">
        <is>
          <t xml:space="preserve">  Marketing</t>
        </is>
      </c>
    </row>
    <row r="51">
      <c r="A51" s="72" t="inlineStr">
        <is>
          <t xml:space="preserve">  Customer Success</t>
        </is>
      </c>
    </row>
    <row r="52">
      <c r="A52" s="73" t="inlineStr">
        <is>
          <t xml:space="preserve">  Product</t>
        </is>
      </c>
    </row>
    <row r="53">
      <c r="A53" s="74" t="inlineStr">
        <is>
          <t xml:space="preserve">  Legal</t>
        </is>
      </c>
    </row>
    <row r="54">
      <c r="A54" s="75" t="inlineStr">
        <is>
          <t xml:space="preserve">  Operations</t>
        </is>
      </c>
    </row>
    <row r="56">
      <c r="A56" s="33" t="inlineStr">
        <is>
          <t>Hinweise</t>
        </is>
      </c>
    </row>
    <row r="57">
      <c r="A57" t="inlineStr">
        <is>
          <t>• START = Quartal der Einstellung</t>
        </is>
      </c>
    </row>
    <row r="58">
      <c r="A58" t="inlineStr">
        <is>
          <t>• ● = MA bereits aktiv</t>
        </is>
      </c>
    </row>
    <row r="59">
      <c r="A59" t="inlineStr">
        <is>
          <t>• Bei Verzögerung: Start-Datum in Personalkosten anpassen, Sheet manuell regenerieren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G153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8" customWidth="1" min="52" max="52"/>
    <col width="18" customWidth="1" min="53" max="53"/>
    <col width="18" customWidth="1" min="54" max="54"/>
    <col width="18" customWidth="1" min="55" max="55"/>
    <col width="18" customWidth="1" min="56" max="56"/>
    <col width="18" customWidth="1" min="57" max="57"/>
    <col width="18" customWidth="1" min="58" max="58"/>
    <col width="18" customWidth="1" min="59" max="59"/>
    <col width="13" customWidth="1" min="60" max="60"/>
    <col width="13" customWidth="1" min="61" max="61"/>
  </cols>
  <sheetData>
    <row r="1" ht="32" customHeight="1">
      <c r="A1" s="29" t="inlineStr">
        <is>
          <t>BreakPilot Investor Dashboard</t>
        </is>
      </c>
    </row>
    <row r="2">
      <c r="A2" s="30" t="inlineStr">
        <is>
          <t>▌ Wachstum &amp; Skalierung</t>
        </is>
      </c>
    </row>
    <row r="3">
      <c r="AZ3" s="31" t="inlineStr">
        <is>
          <t>↓ Daten-Quellen für die Charts (sichtbar, da Excel versteckte Daten nicht in Charts zeigt)</t>
        </is>
      </c>
    </row>
    <row r="4">
      <c r="AZ4" t="inlineStr">
        <is>
          <t>Jahr</t>
        </is>
      </c>
      <c r="BA4" t="inlineStr">
        <is>
          <t>ARR (Run-Rate Dez × 12)</t>
        </is>
      </c>
    </row>
    <row r="5">
      <c r="AZ5" t="n">
        <v>2026</v>
      </c>
      <c r="BA5" s="32" t="n">
        <v>205788</v>
      </c>
    </row>
    <row r="6">
      <c r="AZ6" t="n">
        <v>2027</v>
      </c>
      <c r="BA6" s="32" t="n">
        <v>901980</v>
      </c>
    </row>
    <row r="7">
      <c r="AZ7" t="n">
        <v>2028</v>
      </c>
      <c r="BA7" s="32" t="n">
        <v>2567112</v>
      </c>
    </row>
    <row r="8">
      <c r="AZ8" t="n">
        <v>2029</v>
      </c>
      <c r="BA8" s="32" t="n">
        <v>6787368</v>
      </c>
    </row>
    <row r="9">
      <c r="AZ9" t="n">
        <v>2030</v>
      </c>
      <c r="BA9" s="32" t="n">
        <v>15241968</v>
      </c>
    </row>
    <row r="12">
      <c r="AZ12" s="33" t="inlineStr">
        <is>
          <t>Umsatz-Daten (jährlich)</t>
        </is>
      </c>
    </row>
    <row r="13">
      <c r="AZ13" t="inlineStr">
        <is>
          <t>Jahr</t>
        </is>
      </c>
      <c r="BA13" t="inlineStr">
        <is>
          <t>Umsatz</t>
        </is>
      </c>
    </row>
    <row r="14">
      <c r="AZ14" t="n">
        <v>2026</v>
      </c>
      <c r="BA14" s="32" t="n">
        <v>71447</v>
      </c>
    </row>
    <row r="15">
      <c r="AZ15" t="n">
        <v>2027</v>
      </c>
      <c r="BA15" s="32" t="n">
        <v>605316</v>
      </c>
    </row>
    <row r="16">
      <c r="AZ16" t="n">
        <v>2028</v>
      </c>
      <c r="BA16" s="32" t="n">
        <v>1772911</v>
      </c>
    </row>
    <row r="17">
      <c r="AZ17" t="n">
        <v>2029</v>
      </c>
      <c r="BA17" s="32" t="n">
        <v>4774254</v>
      </c>
    </row>
    <row r="18">
      <c r="AZ18" t="n">
        <v>2030</v>
      </c>
      <c r="BA18" s="32" t="n">
        <v>11253713</v>
      </c>
    </row>
    <row r="20">
      <c r="A20" s="30" t="inlineStr">
        <is>
          <t>▌ Unit Economics — CAC, LTV, Payback</t>
        </is>
      </c>
    </row>
    <row r="21">
      <c r="AZ21" s="33" t="inlineStr">
        <is>
          <t>Liquiditäts-Daten (monatlich)</t>
        </is>
      </c>
    </row>
    <row r="22">
      <c r="AZ22" t="inlineStr">
        <is>
          <t>Monat</t>
        </is>
      </c>
      <c r="BA22" t="inlineStr">
        <is>
          <t>Liquidität</t>
        </is>
      </c>
    </row>
    <row r="23">
      <c r="AZ23" t="inlineStr">
        <is>
          <t>Aug 2026</t>
        </is>
      </c>
      <c r="BA23" s="32" t="n">
        <v>199474</v>
      </c>
    </row>
    <row r="24">
      <c r="AZ24" t="inlineStr">
        <is>
          <t>Sep 2026</t>
        </is>
      </c>
      <c r="BA24" s="32" t="n">
        <v>196148</v>
      </c>
    </row>
    <row r="25">
      <c r="AZ25" t="inlineStr">
        <is>
          <t>Oct 2026</t>
        </is>
      </c>
      <c r="BA25" s="32" t="n">
        <v>150790</v>
      </c>
    </row>
    <row r="26">
      <c r="AZ26" t="inlineStr">
        <is>
          <t>Nov 2026</t>
        </is>
      </c>
      <c r="BA26" s="32" t="n">
        <v>125932</v>
      </c>
    </row>
    <row r="27">
      <c r="AZ27" t="inlineStr">
        <is>
          <t>Dec 2026</t>
        </is>
      </c>
      <c r="BA27" s="32" t="n">
        <v>102542</v>
      </c>
    </row>
    <row r="28">
      <c r="AZ28" t="inlineStr">
        <is>
          <t>Jan 2027</t>
        </is>
      </c>
      <c r="BA28" s="32" t="n">
        <v>90318</v>
      </c>
    </row>
    <row r="29">
      <c r="AZ29" t="inlineStr">
        <is>
          <t>Feb 2027</t>
        </is>
      </c>
      <c r="BA29" s="32" t="n">
        <v>78241</v>
      </c>
    </row>
    <row r="30">
      <c r="AZ30" t="inlineStr">
        <is>
          <t>Mar 2027</t>
        </is>
      </c>
      <c r="BA30" s="32" t="n">
        <v>68701</v>
      </c>
    </row>
    <row r="31">
      <c r="AZ31" t="inlineStr">
        <is>
          <t>Apr 2027</t>
        </is>
      </c>
      <c r="BA31" s="32" t="n">
        <v>47371</v>
      </c>
    </row>
    <row r="32">
      <c r="AZ32" t="inlineStr">
        <is>
          <t>May 2027</t>
        </is>
      </c>
      <c r="BA32" s="32" t="n">
        <v>35948</v>
      </c>
    </row>
    <row r="33">
      <c r="AZ33" t="inlineStr">
        <is>
          <t>Jun 2027</t>
        </is>
      </c>
      <c r="BA33" s="32" t="n">
        <v>25841</v>
      </c>
    </row>
    <row r="34">
      <c r="AZ34" t="inlineStr">
        <is>
          <t>Jul 2027</t>
        </is>
      </c>
      <c r="BA34" s="32" t="n">
        <v>9931</v>
      </c>
    </row>
    <row r="35">
      <c r="AZ35" t="inlineStr">
        <is>
          <t>Aug 2027</t>
        </is>
      </c>
      <c r="BA35" s="32" t="n">
        <v>197789</v>
      </c>
    </row>
    <row r="36">
      <c r="AZ36" t="inlineStr">
        <is>
          <t>Sep 2027</t>
        </is>
      </c>
      <c r="BA36" s="32" t="n">
        <v>4190775</v>
      </c>
    </row>
    <row r="37">
      <c r="AZ37" t="inlineStr">
        <is>
          <t>Oct 2027</t>
        </is>
      </c>
      <c r="BA37" s="32" t="n">
        <v>4132855</v>
      </c>
    </row>
    <row r="38">
      <c r="A38" s="30" t="inlineStr">
        <is>
          <t>▌ Kunden- &amp; Personalaufbau</t>
        </is>
      </c>
      <c r="AZ38" t="inlineStr">
        <is>
          <t>Nov 2027</t>
        </is>
      </c>
      <c r="BA38" s="32" t="n">
        <v>4118887</v>
      </c>
    </row>
    <row r="39">
      <c r="AZ39" t="inlineStr">
        <is>
          <t>Dec 2027</t>
        </is>
      </c>
      <c r="BA39" s="32" t="n">
        <v>4103637</v>
      </c>
    </row>
    <row r="40">
      <c r="AZ40" t="inlineStr">
        <is>
          <t>Jan 2028</t>
        </is>
      </c>
      <c r="BA40" s="32" t="n">
        <v>4063235</v>
      </c>
    </row>
    <row r="41">
      <c r="AZ41" t="inlineStr">
        <is>
          <t>Feb 2028</t>
        </is>
      </c>
      <c r="BA41" s="32" t="n">
        <v>4045624</v>
      </c>
    </row>
    <row r="42">
      <c r="AZ42" t="inlineStr">
        <is>
          <t>Mar 2028</t>
        </is>
      </c>
      <c r="BA42" s="32" t="n">
        <v>4037579</v>
      </c>
    </row>
    <row r="43">
      <c r="AZ43" t="inlineStr">
        <is>
          <t>Apr 2028</t>
        </is>
      </c>
      <c r="BA43" s="32" t="n">
        <v>4012635</v>
      </c>
    </row>
    <row r="44">
      <c r="AZ44" t="inlineStr">
        <is>
          <t>May 2028</t>
        </is>
      </c>
      <c r="BA44" s="32" t="n">
        <v>4004473</v>
      </c>
    </row>
    <row r="45">
      <c r="AZ45" t="inlineStr">
        <is>
          <t>Jun 2028</t>
        </is>
      </c>
      <c r="BA45" s="32" t="n">
        <v>4000537</v>
      </c>
    </row>
    <row r="46">
      <c r="AZ46" t="inlineStr">
        <is>
          <t>Jul 2028</t>
        </is>
      </c>
      <c r="BA46" s="32" t="n">
        <v>3985691</v>
      </c>
    </row>
    <row r="47">
      <c r="AZ47" t="inlineStr">
        <is>
          <t>Aug 2028</t>
        </is>
      </c>
      <c r="BA47" s="32" t="n">
        <v>3974850</v>
      </c>
    </row>
    <row r="48">
      <c r="AZ48" t="inlineStr">
        <is>
          <t>Sep 2028</t>
        </is>
      </c>
      <c r="BA48" s="32" t="n">
        <v>3976347</v>
      </c>
    </row>
    <row r="49">
      <c r="AZ49" t="inlineStr">
        <is>
          <t>Oct 2028</t>
        </is>
      </c>
      <c r="BA49" s="32" t="n">
        <v>3953842</v>
      </c>
    </row>
    <row r="50">
      <c r="AZ50" t="inlineStr">
        <is>
          <t>Nov 2028</t>
        </is>
      </c>
      <c r="BA50" s="32" t="n">
        <v>3948676</v>
      </c>
    </row>
    <row r="51">
      <c r="AZ51" t="inlineStr">
        <is>
          <t>Dec 2028</t>
        </is>
      </c>
      <c r="BA51" s="32" t="n">
        <v>3951641</v>
      </c>
    </row>
    <row r="52">
      <c r="AZ52" t="inlineStr">
        <is>
          <t>Jan 2029</t>
        </is>
      </c>
      <c r="BA52" s="32" t="n">
        <v>3922212</v>
      </c>
    </row>
    <row r="53">
      <c r="AZ53" t="inlineStr">
        <is>
          <t>Feb 2029</t>
        </is>
      </c>
      <c r="BA53" s="32" t="n">
        <v>3943459</v>
      </c>
    </row>
    <row r="54">
      <c r="AZ54" t="inlineStr">
        <is>
          <t>Mar 2029</t>
        </is>
      </c>
      <c r="BA54" s="32" t="n">
        <v>3982460</v>
      </c>
    </row>
    <row r="55">
      <c r="AZ55" t="inlineStr">
        <is>
          <t>Apr 2029</t>
        </is>
      </c>
      <c r="BA55" s="32" t="n">
        <v>4017427</v>
      </c>
    </row>
    <row r="56">
      <c r="A56" s="30" t="inlineStr">
        <is>
          <t>▌ Profitabilität &amp; Retention</t>
        </is>
      </c>
      <c r="AZ56" t="inlineStr">
        <is>
          <t>May 2029</t>
        </is>
      </c>
      <c r="BA56" s="32" t="n">
        <v>4064761</v>
      </c>
    </row>
    <row r="57">
      <c r="AZ57" t="inlineStr">
        <is>
          <t>Jun 2029</t>
        </is>
      </c>
      <c r="BA57" s="32" t="n">
        <v>4132395</v>
      </c>
    </row>
    <row r="58">
      <c r="AZ58" t="inlineStr">
        <is>
          <t>Jul 2029</t>
        </is>
      </c>
      <c r="BA58" s="32" t="n">
        <v>4189831</v>
      </c>
    </row>
    <row r="59">
      <c r="AZ59" t="inlineStr">
        <is>
          <t>Aug 2029</t>
        </is>
      </c>
      <c r="BA59" s="32" t="n">
        <v>4276624</v>
      </c>
    </row>
    <row r="60">
      <c r="AZ60" t="inlineStr">
        <is>
          <t>Sep 2029</t>
        </is>
      </c>
      <c r="BA60" s="32" t="n">
        <v>4373056</v>
      </c>
    </row>
    <row r="61">
      <c r="AZ61" t="inlineStr">
        <is>
          <t>Oct 2029</t>
        </is>
      </c>
      <c r="BA61" s="32" t="n">
        <v>4468230</v>
      </c>
    </row>
    <row r="62">
      <c r="AZ62" t="inlineStr">
        <is>
          <t>Nov 2029</t>
        </is>
      </c>
      <c r="BA62" s="32" t="n">
        <v>4589920</v>
      </c>
    </row>
    <row r="63">
      <c r="AZ63" t="inlineStr">
        <is>
          <t>Dec 2029</t>
        </is>
      </c>
      <c r="BA63" s="32" t="n">
        <v>4733307</v>
      </c>
    </row>
    <row r="64">
      <c r="AZ64" t="inlineStr">
        <is>
          <t>Jan 2030</t>
        </is>
      </c>
      <c r="BA64" s="32" t="n">
        <v>4884678</v>
      </c>
    </row>
    <row r="65">
      <c r="AZ65" t="inlineStr">
        <is>
          <t>Feb 2030</t>
        </is>
      </c>
      <c r="BA65" s="32" t="n">
        <v>5080312</v>
      </c>
    </row>
    <row r="66">
      <c r="AZ66" t="inlineStr">
        <is>
          <t>Mar 2030</t>
        </is>
      </c>
      <c r="BA66" s="32" t="n">
        <v>5310187</v>
      </c>
    </row>
    <row r="67">
      <c r="AZ67" t="inlineStr">
        <is>
          <t>Apr 2030</t>
        </is>
      </c>
      <c r="BA67" s="32" t="n">
        <v>5547191</v>
      </c>
    </row>
    <row r="68">
      <c r="AZ68" t="inlineStr">
        <is>
          <t>May 2030</t>
        </is>
      </c>
      <c r="BA68" s="32" t="n">
        <v>5829739</v>
      </c>
    </row>
    <row r="69">
      <c r="AZ69" t="inlineStr">
        <is>
          <t>Jun 2030</t>
        </is>
      </c>
      <c r="BA69" s="32" t="n">
        <v>6142322</v>
      </c>
    </row>
    <row r="70">
      <c r="AZ70" t="inlineStr">
        <is>
          <t>Jul 2030</t>
        </is>
      </c>
      <c r="BA70" s="32" t="n">
        <v>6463745</v>
      </c>
    </row>
    <row r="71">
      <c r="AZ71" t="inlineStr">
        <is>
          <t>Aug 2030</t>
        </is>
      </c>
      <c r="BA71" s="32" t="n">
        <v>6825825</v>
      </c>
    </row>
    <row r="72">
      <c r="AZ72" t="inlineStr">
        <is>
          <t>Sep 2030</t>
        </is>
      </c>
      <c r="BA72" s="32" t="n">
        <v>7235224</v>
      </c>
    </row>
    <row r="73">
      <c r="AZ73" t="inlineStr">
        <is>
          <t>Oct 2030</t>
        </is>
      </c>
      <c r="BA73" s="32" t="n">
        <v>7676053</v>
      </c>
    </row>
    <row r="74">
      <c r="AZ74" t="inlineStr">
        <is>
          <t>Nov 2030</t>
        </is>
      </c>
      <c r="BA74" s="32" t="n">
        <v>8160407</v>
      </c>
    </row>
    <row r="75">
      <c r="A75" s="34" t="inlineStr">
        <is>
          <t>Annahmen &amp; Datenquellen</t>
        </is>
      </c>
      <c r="AZ75" t="inlineStr">
        <is>
          <t>Dec 2030</t>
        </is>
      </c>
      <c r="BA75" s="32" t="n">
        <v>8677475</v>
      </c>
    </row>
    <row r="76">
      <c r="A76" t="inlineStr">
        <is>
          <t>• Alle Charts basieren auf den Daten in den Tabs Kunden, Umsatzerlöse, Personalkosten, GuV, Liquidität, Unit Economics, Treiber</t>
        </is>
      </c>
    </row>
    <row r="77">
      <c r="A77" t="inlineStr">
        <is>
          <t>• Annahmen änderbar im Tab 'Treiber' (Marketing-%, Channel-Anteil, Forschungs-Quote, Steuersätze)</t>
        </is>
      </c>
    </row>
    <row r="78">
      <c r="A78" t="inlineStr">
        <is>
          <t>• Bei Änderung der Annahmen rechnet Excel alle Werte und Charts automatisch neu (beim Öffnen Strg+F9 / Cmd+Shift+F9)</t>
        </is>
      </c>
      <c r="AZ78" s="33" t="inlineStr">
        <is>
          <t>LTV vs CAC</t>
        </is>
      </c>
    </row>
    <row r="79">
      <c r="A79" t="inlineStr">
        <is>
          <t>• Sensitivity-Tab zeigt OAT-Variation, Cohort-Tab zeigt Retention-Modell, Hiring-Plan zeigt Quartalsaufbau</t>
        </is>
      </c>
      <c r="AZ79" t="inlineStr">
        <is>
          <t>Jahr</t>
        </is>
      </c>
      <c r="BA79" t="inlineStr">
        <is>
          <t>LTV</t>
        </is>
      </c>
      <c r="BB79" t="inlineStr">
        <is>
          <t>CAC</t>
        </is>
      </c>
    </row>
    <row r="80">
      <c r="AZ80" t="n">
        <v>2026</v>
      </c>
      <c r="BA80" s="32" t="n">
        <v>136360</v>
      </c>
      <c r="BB80" s="32" t="n">
        <v>4072</v>
      </c>
    </row>
    <row r="81">
      <c r="AZ81" t="n">
        <v>2027</v>
      </c>
      <c r="BA81" s="32" t="n">
        <v>102055</v>
      </c>
      <c r="BB81" s="32" t="n">
        <v>7117</v>
      </c>
    </row>
    <row r="82">
      <c r="AZ82" t="n">
        <v>2028</v>
      </c>
      <c r="BA82" s="32" t="n">
        <v>81407</v>
      </c>
      <c r="BB82" s="32" t="n">
        <v>6559</v>
      </c>
    </row>
    <row r="83">
      <c r="AZ83" t="n">
        <v>2029</v>
      </c>
      <c r="BA83" s="32" t="n">
        <v>82299</v>
      </c>
      <c r="BB83" s="32" t="n">
        <v>7242</v>
      </c>
    </row>
    <row r="84">
      <c r="AZ84" t="n">
        <v>2030</v>
      </c>
      <c r="BA84" s="32" t="n">
        <v>87033</v>
      </c>
      <c r="BB84" s="32" t="n">
        <v>8995</v>
      </c>
    </row>
    <row r="87">
      <c r="AZ87" s="33" t="inlineStr">
        <is>
          <t>LTV/CAC</t>
        </is>
      </c>
    </row>
    <row r="88">
      <c r="AZ88" t="inlineStr">
        <is>
          <t>Jahr</t>
        </is>
      </c>
      <c r="BA88" t="inlineStr">
        <is>
          <t>LTV/CAC</t>
        </is>
      </c>
    </row>
    <row r="89">
      <c r="AZ89" t="n">
        <v>2026</v>
      </c>
      <c r="BA89" s="35" t="n">
        <v>33.48</v>
      </c>
    </row>
    <row r="90">
      <c r="AZ90" t="n">
        <v>2027</v>
      </c>
      <c r="BA90" s="35" t="n">
        <v>14.34</v>
      </c>
    </row>
    <row r="91">
      <c r="AZ91" t="n">
        <v>2028</v>
      </c>
      <c r="BA91" s="35" t="n">
        <v>12.41</v>
      </c>
    </row>
    <row r="92">
      <c r="AZ92" t="n">
        <v>2029</v>
      </c>
      <c r="BA92" s="35" t="n">
        <v>11.36</v>
      </c>
    </row>
    <row r="93">
      <c r="AZ93" t="n">
        <v>2030</v>
      </c>
      <c r="BA93" s="35" t="n">
        <v>9.68</v>
      </c>
    </row>
    <row r="96">
      <c r="AZ96" s="33" t="inlineStr">
        <is>
          <t>Payback Period</t>
        </is>
      </c>
    </row>
    <row r="97">
      <c r="AZ97" t="inlineStr">
        <is>
          <t>Jahr</t>
        </is>
      </c>
      <c r="BA97" t="inlineStr">
        <is>
          <t>Monate</t>
        </is>
      </c>
    </row>
    <row r="98">
      <c r="AZ98" t="n">
        <v>2026</v>
      </c>
      <c r="BA98" s="36" t="n">
        <v>2</v>
      </c>
    </row>
    <row r="99">
      <c r="AZ99" t="n">
        <v>2027</v>
      </c>
      <c r="BA99" s="36" t="n">
        <v>4.6</v>
      </c>
    </row>
    <row r="100">
      <c r="AZ100" t="n">
        <v>2028</v>
      </c>
      <c r="BA100" s="36" t="n">
        <v>5.4</v>
      </c>
    </row>
    <row r="101">
      <c r="AZ101" t="n">
        <v>2029</v>
      </c>
      <c r="BA101" s="36" t="n">
        <v>5.9</v>
      </c>
    </row>
    <row r="102">
      <c r="AZ102" t="n">
        <v>2030</v>
      </c>
      <c r="BA102" s="36" t="n">
        <v>6.9</v>
      </c>
    </row>
    <row r="105">
      <c r="AZ105" s="33" t="inlineStr">
        <is>
          <t>Kunden nach Tier (Bestand Dez)</t>
        </is>
      </c>
    </row>
    <row r="106">
      <c r="AZ106" t="inlineStr">
        <is>
          <t>Jahr</t>
        </is>
      </c>
      <c r="BA106" t="inlineStr">
        <is>
          <t>Starter</t>
        </is>
      </c>
      <c r="BB106" t="inlineStr">
        <is>
          <t>Professional</t>
        </is>
      </c>
      <c r="BC106" t="inlineStr">
        <is>
          <t>Enterprise</t>
        </is>
      </c>
    </row>
    <row r="107">
      <c r="AZ107" t="n">
        <v>2026</v>
      </c>
      <c r="BA107" t="n">
        <v>3</v>
      </c>
      <c r="BB107" t="n">
        <v>3</v>
      </c>
      <c r="BC107" t="n">
        <v>0</v>
      </c>
    </row>
    <row r="108">
      <c r="AZ108" t="n">
        <v>2027</v>
      </c>
      <c r="BA108" t="n">
        <v>20</v>
      </c>
      <c r="BB108" t="n">
        <v>12</v>
      </c>
      <c r="BC108" t="n">
        <v>7</v>
      </c>
    </row>
    <row r="109">
      <c r="AZ109" t="n">
        <v>2028</v>
      </c>
      <c r="BA109" t="n">
        <v>77</v>
      </c>
      <c r="BB109" t="n">
        <v>42</v>
      </c>
      <c r="BC109" t="n">
        <v>20</v>
      </c>
    </row>
    <row r="110">
      <c r="AZ110" t="n">
        <v>2029</v>
      </c>
      <c r="BA110" t="n">
        <v>191</v>
      </c>
      <c r="BB110" t="n">
        <v>116</v>
      </c>
      <c r="BC110" t="n">
        <v>58</v>
      </c>
    </row>
    <row r="111">
      <c r="AZ111" t="n">
        <v>2030</v>
      </c>
      <c r="BA111" t="n">
        <v>384</v>
      </c>
      <c r="BB111" t="n">
        <v>252</v>
      </c>
      <c r="BC111" t="n">
        <v>144</v>
      </c>
    </row>
    <row r="114">
      <c r="AZ114" s="33" t="inlineStr">
        <is>
          <t>Headcount Bereich (Q4 jedes Jahr)</t>
        </is>
      </c>
    </row>
    <row r="115">
      <c r="AZ115" t="inlineStr">
        <is>
          <t>Jahr</t>
        </is>
      </c>
      <c r="BA115" t="inlineStr">
        <is>
          <t>Mgmt</t>
        </is>
      </c>
      <c r="BB115" t="inlineStr">
        <is>
          <t>Eng</t>
        </is>
      </c>
      <c r="BC115" t="inlineStr">
        <is>
          <t>Sales</t>
        </is>
      </c>
      <c r="BD115" t="inlineStr">
        <is>
          <t>Marketing</t>
        </is>
      </c>
      <c r="BE115" t="inlineStr">
        <is>
          <t>CS</t>
        </is>
      </c>
      <c r="BF115" t="inlineStr">
        <is>
          <t>Product</t>
        </is>
      </c>
      <c r="BG115" t="inlineStr">
        <is>
          <t>Legal/Ops</t>
        </is>
      </c>
    </row>
    <row r="116">
      <c r="AZ116" t="n">
        <v>2026</v>
      </c>
      <c r="BA116" t="n">
        <v>2</v>
      </c>
      <c r="BB116" t="n">
        <v>1</v>
      </c>
      <c r="BC116" t="n">
        <v>0</v>
      </c>
      <c r="BD116" t="n">
        <v>0</v>
      </c>
      <c r="BE116" t="n">
        <v>0</v>
      </c>
      <c r="BF116" t="n">
        <v>0</v>
      </c>
      <c r="BG116" t="n">
        <v>1</v>
      </c>
    </row>
    <row r="117">
      <c r="AZ117" t="n">
        <v>2027</v>
      </c>
      <c r="BA117" t="n">
        <v>2</v>
      </c>
      <c r="BB117" t="n">
        <v>2</v>
      </c>
      <c r="BC117" t="n">
        <v>2</v>
      </c>
      <c r="BD117" t="n">
        <v>1</v>
      </c>
      <c r="BE117" t="n">
        <v>0</v>
      </c>
      <c r="BF117" t="n">
        <v>0</v>
      </c>
      <c r="BG117" t="n">
        <v>1</v>
      </c>
    </row>
    <row r="118">
      <c r="AZ118" t="n">
        <v>2028</v>
      </c>
      <c r="BA118" t="n">
        <v>2</v>
      </c>
      <c r="BB118" t="n">
        <v>6</v>
      </c>
      <c r="BC118" t="n">
        <v>3</v>
      </c>
      <c r="BD118" t="n">
        <v>2</v>
      </c>
      <c r="BE118" t="n">
        <v>2</v>
      </c>
      <c r="BF118" t="n">
        <v>0</v>
      </c>
      <c r="BG118" t="n">
        <v>1</v>
      </c>
    </row>
    <row r="119">
      <c r="AZ119" t="n">
        <v>2029</v>
      </c>
      <c r="BA119" t="n">
        <v>2</v>
      </c>
      <c r="BB119" t="n">
        <v>8</v>
      </c>
      <c r="BC119" t="n">
        <v>7</v>
      </c>
      <c r="BD119" t="n">
        <v>2</v>
      </c>
      <c r="BE119" t="n">
        <v>2</v>
      </c>
      <c r="BF119" t="n">
        <v>2</v>
      </c>
      <c r="BG119" t="n">
        <v>1</v>
      </c>
    </row>
    <row r="120">
      <c r="AZ120" t="n">
        <v>2030</v>
      </c>
      <c r="BA120" t="n">
        <v>2</v>
      </c>
      <c r="BB120" t="n">
        <v>9</v>
      </c>
      <c r="BC120" t="n">
        <v>10</v>
      </c>
      <c r="BD120" t="n">
        <v>3</v>
      </c>
      <c r="BE120" t="n">
        <v>2</v>
      </c>
      <c r="BF120" t="n">
        <v>2</v>
      </c>
      <c r="BG120" t="n">
        <v>2</v>
      </c>
    </row>
    <row r="123">
      <c r="AZ123" s="33" t="inlineStr">
        <is>
          <t>Vertriebskanal-Mix</t>
        </is>
      </c>
    </row>
    <row r="124">
      <c r="AZ124" t="inlineStr">
        <is>
          <t>Kanal</t>
        </is>
      </c>
      <c r="BA124" t="inlineStr">
        <is>
          <t>Anteil</t>
        </is>
      </c>
    </row>
    <row r="125">
      <c r="AZ125" t="inlineStr">
        <is>
          <t>Channel (Bechtle/Cancom + 2.)</t>
        </is>
      </c>
      <c r="BA125" s="37" t="n">
        <v>0.6</v>
      </c>
    </row>
    <row r="126">
      <c r="AZ126" t="inlineStr">
        <is>
          <t>Direct Sales</t>
        </is>
      </c>
      <c r="BA126" s="37" t="n">
        <v>0.4</v>
      </c>
    </row>
    <row r="129">
      <c r="AZ129" s="33" t="inlineStr">
        <is>
          <t>EBIT-Marge</t>
        </is>
      </c>
    </row>
    <row r="130">
      <c r="AZ130" t="inlineStr">
        <is>
          <t>Jahr</t>
        </is>
      </c>
      <c r="BA130" t="inlineStr">
        <is>
          <t>EBIT-Marge</t>
        </is>
      </c>
    </row>
    <row r="131">
      <c r="AZ131" t="n">
        <v>2026</v>
      </c>
      <c r="BA131" s="38" t="n">
        <v>-1.2016</v>
      </c>
    </row>
    <row r="132">
      <c r="AZ132" t="n">
        <v>2027</v>
      </c>
      <c r="BA132" s="38" t="n">
        <v>-0.3675</v>
      </c>
    </row>
    <row r="133">
      <c r="AZ133" t="n">
        <v>2028</v>
      </c>
      <c r="BA133" s="38" t="n">
        <v>-0.136</v>
      </c>
    </row>
    <row r="134">
      <c r="AZ134" t="n">
        <v>2029</v>
      </c>
      <c r="BA134" s="38" t="n">
        <v>0.1421</v>
      </c>
    </row>
    <row r="135">
      <c r="AZ135" t="n">
        <v>2030</v>
      </c>
      <c r="BA135" s="38" t="n">
        <v>0.3341</v>
      </c>
    </row>
    <row r="138">
      <c r="AZ138" s="33" t="inlineStr">
        <is>
          <t>Bruttomarge</t>
        </is>
      </c>
    </row>
    <row r="139">
      <c r="AZ139" t="inlineStr">
        <is>
          <t>Jahr</t>
        </is>
      </c>
      <c r="BA139" t="inlineStr">
        <is>
          <t>Bruttomarge</t>
        </is>
      </c>
    </row>
    <row r="140">
      <c r="AZ140" t="n">
        <v>2026</v>
      </c>
      <c r="BA140" s="38" t="n">
        <v>0.7156</v>
      </c>
    </row>
    <row r="141">
      <c r="AZ141" t="n">
        <v>2027</v>
      </c>
      <c r="BA141" s="38" t="n">
        <v>0.7943</v>
      </c>
    </row>
    <row r="142">
      <c r="AZ142" t="n">
        <v>2028</v>
      </c>
      <c r="BA142" s="38" t="n">
        <v>0.7934</v>
      </c>
    </row>
    <row r="143">
      <c r="AZ143" t="n">
        <v>2029</v>
      </c>
      <c r="BA143" s="38" t="n">
        <v>0.7966</v>
      </c>
    </row>
    <row r="144">
      <c r="AZ144" t="n">
        <v>2030</v>
      </c>
      <c r="BA144" s="38" t="n">
        <v>0.8017</v>
      </c>
    </row>
    <row r="147">
      <c r="AZ147" s="33" t="inlineStr">
        <is>
          <t>NRR Annahme</t>
        </is>
      </c>
    </row>
    <row r="148">
      <c r="AZ148" t="inlineStr">
        <is>
          <t>Jahr</t>
        </is>
      </c>
      <c r="BA148" t="inlineStr">
        <is>
          <t>NRR</t>
        </is>
      </c>
    </row>
    <row r="149">
      <c r="AZ149" t="n">
        <v>2026</v>
      </c>
      <c r="BA149" s="37" t="n">
        <v>0.95</v>
      </c>
    </row>
    <row r="150">
      <c r="AZ150" t="n">
        <v>2027</v>
      </c>
      <c r="BA150" s="37" t="n">
        <v>1.05</v>
      </c>
    </row>
    <row r="151">
      <c r="AZ151" t="n">
        <v>2028</v>
      </c>
      <c r="BA151" s="37" t="n">
        <v>1.1</v>
      </c>
    </row>
    <row r="152">
      <c r="AZ152" t="n">
        <v>2029</v>
      </c>
      <c r="BA152" s="37" t="n">
        <v>1.15</v>
      </c>
    </row>
    <row r="153">
      <c r="AZ153" t="n">
        <v>2030</v>
      </c>
      <c r="BA153" s="37" t="n">
        <v>1.18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2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H9" sqref="H9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Neukunden Starter (&lt;10 MA)</t>
        </is>
      </c>
      <c r="B4" s="23">
        <f>INDEX(Treiber!$B$33:$B$37,B$1-2025)</f>
        <v/>
      </c>
      <c r="C4" s="23">
        <f>INDEX(Treiber!$B$33:$B$37,C$1-2025)</f>
        <v/>
      </c>
      <c r="D4" s="23">
        <f>INDEX(Treiber!$B$33:$B$37,D$1-2025)</f>
        <v/>
      </c>
      <c r="E4" s="23">
        <f>INDEX(Treiber!$B$33:$B$37,E$1-2025)</f>
        <v/>
      </c>
      <c r="F4" s="23">
        <f>INDEX(Treiber!$B$33:$B$37,F$1-2025)</f>
        <v/>
      </c>
      <c r="G4" s="23">
        <f>INDEX(Treiber!$B$33:$B$37,G$1-2025)</f>
        <v/>
      </c>
      <c r="H4" s="23">
        <f>INDEX(Treiber!$B$33:$B$37,H$1-2025)</f>
        <v/>
      </c>
      <c r="I4" s="23">
        <f>INDEX(Treiber!$B$33:$B$37,I$1-2025)</f>
        <v/>
      </c>
      <c r="J4" s="23">
        <f>INDEX(Treiber!$B$33:$B$37,J$1-2025)</f>
        <v/>
      </c>
      <c r="K4" s="23">
        <f>INDEX(Treiber!$B$33:$B$37,K$1-2025)</f>
        <v/>
      </c>
      <c r="L4" s="23">
        <f>INDEX(Treiber!$B$33:$B$37,L$1-2025)</f>
        <v/>
      </c>
      <c r="M4" s="23">
        <f>INDEX(Treiber!$B$33:$B$37,M$1-2025)</f>
        <v/>
      </c>
      <c r="N4" s="23">
        <f>INDEX(Treiber!$B$33:$B$37,N$1-2025)</f>
        <v/>
      </c>
      <c r="O4" s="23">
        <f>INDEX(Treiber!$B$33:$B$37,O$1-2025)</f>
        <v/>
      </c>
      <c r="P4" s="23">
        <f>INDEX(Treiber!$B$33:$B$37,P$1-2025)</f>
        <v/>
      </c>
      <c r="Q4" s="23">
        <f>INDEX(Treiber!$B$33:$B$37,Q$1-2025)</f>
        <v/>
      </c>
      <c r="R4" s="23">
        <f>INDEX(Treiber!$B$33:$B$37,R$1-2025)</f>
        <v/>
      </c>
      <c r="S4" s="23">
        <f>INDEX(Treiber!$B$33:$B$37,S$1-2025)</f>
        <v/>
      </c>
      <c r="T4" s="23">
        <f>INDEX(Treiber!$B$33:$B$37,T$1-2025)</f>
        <v/>
      </c>
      <c r="U4" s="23">
        <f>INDEX(Treiber!$B$33:$B$37,U$1-2025)</f>
        <v/>
      </c>
      <c r="V4" s="23">
        <f>INDEX(Treiber!$B$33:$B$37,V$1-2025)</f>
        <v/>
      </c>
      <c r="W4" s="23">
        <f>INDEX(Treiber!$B$33:$B$37,W$1-2025)</f>
        <v/>
      </c>
      <c r="X4" s="23">
        <f>INDEX(Treiber!$B$33:$B$37,X$1-2025)</f>
        <v/>
      </c>
      <c r="Y4" s="23">
        <f>INDEX(Treiber!$B$33:$B$37,Y$1-2025)</f>
        <v/>
      </c>
      <c r="Z4" s="23">
        <f>INDEX(Treiber!$B$33:$B$37,Z$1-2025)</f>
        <v/>
      </c>
      <c r="AA4" s="23">
        <f>INDEX(Treiber!$B$33:$B$37,AA$1-2025)</f>
        <v/>
      </c>
      <c r="AB4" s="23">
        <f>INDEX(Treiber!$B$33:$B$37,AB$1-2025)</f>
        <v/>
      </c>
      <c r="AC4" s="23">
        <f>INDEX(Treiber!$B$33:$B$37,AC$1-2025)</f>
        <v/>
      </c>
      <c r="AD4" s="23">
        <f>INDEX(Treiber!$B$33:$B$37,AD$1-2025)</f>
        <v/>
      </c>
      <c r="AE4" s="23">
        <f>INDEX(Treiber!$B$33:$B$37,AE$1-2025)</f>
        <v/>
      </c>
      <c r="AF4" s="23">
        <f>INDEX(Treiber!$B$33:$B$37,AF$1-2025)</f>
        <v/>
      </c>
      <c r="AG4" s="23">
        <f>INDEX(Treiber!$B$33:$B$37,AG$1-2025)</f>
        <v/>
      </c>
      <c r="AH4" s="23">
        <f>INDEX(Treiber!$B$33:$B$37,AH$1-2025)</f>
        <v/>
      </c>
      <c r="AI4" s="23">
        <f>INDEX(Treiber!$B$33:$B$37,AI$1-2025)</f>
        <v/>
      </c>
      <c r="AJ4" s="23">
        <f>INDEX(Treiber!$B$33:$B$37,AJ$1-2025)</f>
        <v/>
      </c>
      <c r="AK4" s="23">
        <f>INDEX(Treiber!$B$33:$B$37,AK$1-2025)</f>
        <v/>
      </c>
      <c r="AL4" s="23">
        <f>INDEX(Treiber!$B$33:$B$37,AL$1-2025)</f>
        <v/>
      </c>
      <c r="AM4" s="23">
        <f>INDEX(Treiber!$B$33:$B$37,AM$1-2025)</f>
        <v/>
      </c>
      <c r="AN4" s="23">
        <f>INDEX(Treiber!$B$33:$B$37,AN$1-2025)</f>
        <v/>
      </c>
      <c r="AO4" s="23">
        <f>INDEX(Treiber!$B$33:$B$37,AO$1-2025)</f>
        <v/>
      </c>
      <c r="AP4" s="23">
        <f>INDEX(Treiber!$B$33:$B$37,AP$1-2025)</f>
        <v/>
      </c>
      <c r="AQ4" s="23">
        <f>INDEX(Treiber!$B$33:$B$37,AQ$1-2025)</f>
        <v/>
      </c>
      <c r="AR4" s="23">
        <f>INDEX(Treiber!$B$33:$B$37,AR$1-2025)</f>
        <v/>
      </c>
      <c r="AS4" s="23">
        <f>INDEX(Treiber!$B$33:$B$37,AS$1-2025)</f>
        <v/>
      </c>
      <c r="AT4" s="23">
        <f>INDEX(Treiber!$B$33:$B$37,AT$1-2025)</f>
        <v/>
      </c>
      <c r="AU4" s="23">
        <f>INDEX(Treiber!$B$33:$B$37,AU$1-2025)</f>
        <v/>
      </c>
      <c r="AV4" s="23">
        <f>INDEX(Treiber!$B$33:$B$37,AV$1-2025)</f>
        <v/>
      </c>
      <c r="AW4" s="23">
        <f>INDEX(Treiber!$B$33:$B$37,AW$1-2025)</f>
        <v/>
      </c>
      <c r="AX4" s="23">
        <f>INDEX(Treiber!$B$33:$B$37,AX$1-2025)</f>
        <v/>
      </c>
      <c r="AY4" s="23">
        <f>INDEX(Treiber!$B$33:$B$37,AY$1-2025)</f>
        <v/>
      </c>
      <c r="AZ4" s="23">
        <f>INDEX(Treiber!$B$33:$B$37,AZ$1-2025)</f>
        <v/>
      </c>
      <c r="BA4" s="23">
        <f>INDEX(Treiber!$B$33:$B$37,BA$1-2025)</f>
        <v/>
      </c>
      <c r="BB4" s="23">
        <f>INDEX(Treiber!$B$33:$B$37,BB$1-2025)</f>
        <v/>
      </c>
    </row>
    <row r="5">
      <c r="A5" t="inlineStr">
        <is>
          <t>Churn Starter (&lt;10 MA)</t>
        </is>
      </c>
      <c r="B5" s="23" t="n">
        <v>0</v>
      </c>
      <c r="C5" s="23">
        <f>MAX(0,ROUND(SUMPRODUCT($B6:B6,$C18:C18),0))</f>
        <v/>
      </c>
      <c r="D5" s="23">
        <f>MAX(0,ROUND(SUMPRODUCT($B6:C6,$C18:D18),0)-SUM($C5:C5))</f>
        <v/>
      </c>
      <c r="E5" s="23">
        <f>MAX(0,ROUND(SUMPRODUCT($B6:D6,$C18:E18),0)-SUM($C5:D5))</f>
        <v/>
      </c>
      <c r="F5" s="23">
        <f>MAX(0,ROUND(SUMPRODUCT($B6:E6,$C18:F18),0)-SUM($C5:E5))</f>
        <v/>
      </c>
      <c r="G5" s="23">
        <f>MAX(0,ROUND(SUMPRODUCT($B6:F6,$C18:G18),0)-SUM($C5:F5))</f>
        <v/>
      </c>
      <c r="H5" s="23">
        <f>MAX(0,ROUND(SUMPRODUCT($B6:G6,$C18:H18),0)-SUM($C5:G5))</f>
        <v/>
      </c>
      <c r="I5" s="23">
        <f>MAX(0,ROUND(SUMPRODUCT($B6:H6,$C18:I18),0)-SUM($C5:H5))</f>
        <v/>
      </c>
      <c r="J5" s="23">
        <f>MAX(0,ROUND(SUMPRODUCT($B6:I6,$C18:J18),0)-SUM($C5:I5))</f>
        <v/>
      </c>
      <c r="K5" s="23">
        <f>MAX(0,ROUND(SUMPRODUCT($B6:J6,$C18:K18),0)-SUM($C5:J5))</f>
        <v/>
      </c>
      <c r="L5" s="23">
        <f>MAX(0,ROUND(SUMPRODUCT($B6:K6,$C18:L18),0)-SUM($C5:K5))</f>
        <v/>
      </c>
      <c r="M5" s="23">
        <f>MAX(0,ROUND(SUMPRODUCT($B6:L6,$C18:M18),0)-SUM($C5:L5))</f>
        <v/>
      </c>
      <c r="N5" s="23">
        <f>MAX(0,ROUND(SUMPRODUCT($B6:M6,$C18:N18),0)-SUM($C5:M5))</f>
        <v/>
      </c>
      <c r="O5" s="23">
        <f>MAX(0,ROUND(SUMPRODUCT($B6:N6,$C18:O18),0)-SUM($C5:N5))</f>
        <v/>
      </c>
      <c r="P5" s="23">
        <f>MAX(0,ROUND(SUMPRODUCT($B6:O6,$C18:P18),0)-SUM($C5:O5))</f>
        <v/>
      </c>
      <c r="Q5" s="23">
        <f>MAX(0,ROUND(SUMPRODUCT($B6:P6,$C18:Q18),0)-SUM($C5:P5))</f>
        <v/>
      </c>
      <c r="R5" s="23">
        <f>MAX(0,ROUND(SUMPRODUCT($B6:Q6,$C18:R18),0)-SUM($C5:Q5))</f>
        <v/>
      </c>
      <c r="S5" s="23">
        <f>MAX(0,ROUND(SUMPRODUCT($B6:R6,$C18:S18),0)-SUM($C5:R5))</f>
        <v/>
      </c>
      <c r="T5" s="23">
        <f>MAX(0,ROUND(SUMPRODUCT($B6:S6,$C18:T18),0)-SUM($C5:S5))</f>
        <v/>
      </c>
      <c r="U5" s="23">
        <f>MAX(0,ROUND(SUMPRODUCT($B6:T6,$C18:U18),0)-SUM($C5:T5))</f>
        <v/>
      </c>
      <c r="V5" s="23">
        <f>MAX(0,ROUND(SUMPRODUCT($B6:U6,$C18:V18),0)-SUM($C5:U5))</f>
        <v/>
      </c>
      <c r="W5" s="23">
        <f>MAX(0,ROUND(SUMPRODUCT($B6:V6,$C18:W18),0)-SUM($C5:V5))</f>
        <v/>
      </c>
      <c r="X5" s="23">
        <f>MAX(0,ROUND(SUMPRODUCT($B6:W6,$C18:X18),0)-SUM($C5:W5))</f>
        <v/>
      </c>
      <c r="Y5" s="23">
        <f>MAX(0,ROUND(SUMPRODUCT($B6:X6,$C18:Y18),0)-SUM($C5:X5))</f>
        <v/>
      </c>
      <c r="Z5" s="23">
        <f>MAX(0,ROUND(SUMPRODUCT($B6:Y6,$C18:Z18),0)-SUM($C5:Y5))</f>
        <v/>
      </c>
      <c r="AA5" s="23">
        <f>MAX(0,ROUND(SUMPRODUCT($B6:Z6,$C18:AA18),0)-SUM($C5:Z5))</f>
        <v/>
      </c>
      <c r="AB5" s="23">
        <f>MAX(0,ROUND(SUMPRODUCT($B6:AA6,$C18:AB18),0)-SUM($C5:AA5))</f>
        <v/>
      </c>
      <c r="AC5" s="23">
        <f>MAX(0,ROUND(SUMPRODUCT($B6:AB6,$C18:AC18),0)-SUM($C5:AB5))</f>
        <v/>
      </c>
      <c r="AD5" s="23">
        <f>MAX(0,ROUND(SUMPRODUCT($B6:AC6,$C18:AD18),0)-SUM($C5:AC5))</f>
        <v/>
      </c>
      <c r="AE5" s="23">
        <f>MAX(0,ROUND(SUMPRODUCT($B6:AD6,$C18:AE18),0)-SUM($C5:AD5))</f>
        <v/>
      </c>
      <c r="AF5" s="23">
        <f>MAX(0,ROUND(SUMPRODUCT($B6:AE6,$C18:AF18),0)-SUM($C5:AE5))</f>
        <v/>
      </c>
      <c r="AG5" s="23">
        <f>MAX(0,ROUND(SUMPRODUCT($B6:AF6,$C18:AG18),0)-SUM($C5:AF5))</f>
        <v/>
      </c>
      <c r="AH5" s="23">
        <f>MAX(0,ROUND(SUMPRODUCT($B6:AG6,$C18:AH18),0)-SUM($C5:AG5))</f>
        <v/>
      </c>
      <c r="AI5" s="23">
        <f>MAX(0,ROUND(SUMPRODUCT($B6:AH6,$C18:AI18),0)-SUM($C5:AH5))</f>
        <v/>
      </c>
      <c r="AJ5" s="23">
        <f>MAX(0,ROUND(SUMPRODUCT($B6:AI6,$C18:AJ18),0)-SUM($C5:AI5))</f>
        <v/>
      </c>
      <c r="AK5" s="23">
        <f>MAX(0,ROUND(SUMPRODUCT($B6:AJ6,$C18:AK18),0)-SUM($C5:AJ5))</f>
        <v/>
      </c>
      <c r="AL5" s="23">
        <f>MAX(0,ROUND(SUMPRODUCT($B6:AK6,$C18:AL18),0)-SUM($C5:AK5))</f>
        <v/>
      </c>
      <c r="AM5" s="23">
        <f>MAX(0,ROUND(SUMPRODUCT($B6:AL6,$C18:AM18),0)-SUM($C5:AL5))</f>
        <v/>
      </c>
      <c r="AN5" s="23">
        <f>MAX(0,ROUND(SUMPRODUCT($B6:AM6,$C18:AN18),0)-SUM($C5:AM5))</f>
        <v/>
      </c>
      <c r="AO5" s="23">
        <f>MAX(0,ROUND(SUMPRODUCT($B6:AN6,$C18:AO18),0)-SUM($C5:AN5))</f>
        <v/>
      </c>
      <c r="AP5" s="23">
        <f>MAX(0,ROUND(SUMPRODUCT($B6:AO6,$C18:AP18),0)-SUM($C5:AO5))</f>
        <v/>
      </c>
      <c r="AQ5" s="23">
        <f>MAX(0,ROUND(SUMPRODUCT($B6:AP6,$C18:AQ18),0)-SUM($C5:AP5))</f>
        <v/>
      </c>
      <c r="AR5" s="23">
        <f>MAX(0,ROUND(SUMPRODUCT($B6:AQ6,$C18:AR18),0)-SUM($C5:AQ5))</f>
        <v/>
      </c>
      <c r="AS5" s="23">
        <f>MAX(0,ROUND(SUMPRODUCT($B6:AR6,$C18:AS18),0)-SUM($C5:AR5))</f>
        <v/>
      </c>
      <c r="AT5" s="23">
        <f>MAX(0,ROUND(SUMPRODUCT($B6:AS6,$C18:AT18),0)-SUM($C5:AS5))</f>
        <v/>
      </c>
      <c r="AU5" s="23">
        <f>MAX(0,ROUND(SUMPRODUCT($B6:AT6,$C18:AU18),0)-SUM($C5:AT5))</f>
        <v/>
      </c>
      <c r="AV5" s="23">
        <f>MAX(0,ROUND(SUMPRODUCT($B6:AU6,$C18:AV18),0)-SUM($C5:AU5))</f>
        <v/>
      </c>
      <c r="AW5" s="23">
        <f>MAX(0,ROUND(SUMPRODUCT($B6:AV6,$C18:AW18),0)-SUM($C5:AV5))</f>
        <v/>
      </c>
      <c r="AX5" s="23">
        <f>MAX(0,ROUND(SUMPRODUCT($B6:AW6,$C18:AX18),0)-SUM($C5:AW5))</f>
        <v/>
      </c>
      <c r="AY5" s="23">
        <f>MAX(0,ROUND(SUMPRODUCT($B6:AX6,$C18:AY18),0)-SUM($C5:AX5))</f>
        <v/>
      </c>
      <c r="AZ5" s="23">
        <f>MAX(0,ROUND(SUMPRODUCT($B6:AY6,$C18:AZ18),0)-SUM($C5:AY5))</f>
        <v/>
      </c>
      <c r="BA5" s="23">
        <f>MAX(0,ROUND(SUMPRODUCT($B6:AZ6,$C18:BA18),0)-SUM($C5:AZ5))</f>
        <v/>
      </c>
      <c r="BB5" s="23">
        <f>MAX(0,ROUND(SUMPRODUCT($B6:BA6,$C18:BB18),0)-SUM($C5:BA5))</f>
        <v/>
      </c>
    </row>
    <row r="6">
      <c r="A6" t="inlineStr">
        <is>
          <t>Bestandskunden Starter (&lt;10 MA)</t>
        </is>
      </c>
      <c r="B6" s="23">
        <f>B4-B5</f>
        <v/>
      </c>
      <c r="C6" s="23">
        <f>B6+C4-C5</f>
        <v/>
      </c>
      <c r="D6" s="23">
        <f>C6+D4-D5</f>
        <v/>
      </c>
      <c r="E6" s="23">
        <f>D6+E4-E5</f>
        <v/>
      </c>
      <c r="F6" s="23">
        <f>E6+F4-F5</f>
        <v/>
      </c>
      <c r="G6" s="23">
        <f>F6+G4-G5</f>
        <v/>
      </c>
      <c r="H6" s="23">
        <f>G6+H4-H5</f>
        <v/>
      </c>
      <c r="I6" s="23">
        <f>H6+I4-I5</f>
        <v/>
      </c>
      <c r="J6" s="23">
        <f>I6+J4-J5</f>
        <v/>
      </c>
      <c r="K6" s="23">
        <f>J6+K4-K5</f>
        <v/>
      </c>
      <c r="L6" s="23">
        <f>K6+L4-L5</f>
        <v/>
      </c>
      <c r="M6" s="23">
        <f>L6+M4-M5</f>
        <v/>
      </c>
      <c r="N6" s="23">
        <f>M6+N4-N5</f>
        <v/>
      </c>
      <c r="O6" s="23">
        <f>N6+O4-O5</f>
        <v/>
      </c>
      <c r="P6" s="23">
        <f>O6+P4-P5</f>
        <v/>
      </c>
      <c r="Q6" s="23">
        <f>P6+Q4-Q5</f>
        <v/>
      </c>
      <c r="R6" s="23">
        <f>Q6+R4-R5</f>
        <v/>
      </c>
      <c r="S6" s="23">
        <f>R6+S4-S5</f>
        <v/>
      </c>
      <c r="T6" s="23">
        <f>S6+T4-T5</f>
        <v/>
      </c>
      <c r="U6" s="23">
        <f>T6+U4-U5</f>
        <v/>
      </c>
      <c r="V6" s="23">
        <f>U6+V4-V5</f>
        <v/>
      </c>
      <c r="W6" s="23">
        <f>V6+W4-W5</f>
        <v/>
      </c>
      <c r="X6" s="23">
        <f>W6+X4-X5</f>
        <v/>
      </c>
      <c r="Y6" s="23">
        <f>X6+Y4-Y5</f>
        <v/>
      </c>
      <c r="Z6" s="23">
        <f>Y6+Z4-Z5</f>
        <v/>
      </c>
      <c r="AA6" s="23">
        <f>Z6+AA4-AA5</f>
        <v/>
      </c>
      <c r="AB6" s="23">
        <f>AA6+AB4-AB5</f>
        <v/>
      </c>
      <c r="AC6" s="23">
        <f>AB6+AC4-AC5</f>
        <v/>
      </c>
      <c r="AD6" s="23">
        <f>AC6+AD4-AD5</f>
        <v/>
      </c>
      <c r="AE6" s="23">
        <f>AD6+AE4-AE5</f>
        <v/>
      </c>
      <c r="AF6" s="23">
        <f>AE6+AF4-AF5</f>
        <v/>
      </c>
      <c r="AG6" s="23">
        <f>AF6+AG4-AG5</f>
        <v/>
      </c>
      <c r="AH6" s="23">
        <f>AG6+AH4-AH5</f>
        <v/>
      </c>
      <c r="AI6" s="23">
        <f>AH6+AI4-AI5</f>
        <v/>
      </c>
      <c r="AJ6" s="23">
        <f>AI6+AJ4-AJ5</f>
        <v/>
      </c>
      <c r="AK6" s="23">
        <f>AJ6+AK4-AK5</f>
        <v/>
      </c>
      <c r="AL6" s="23">
        <f>AK6+AL4-AL5</f>
        <v/>
      </c>
      <c r="AM6" s="23">
        <f>AL6+AM4-AM5</f>
        <v/>
      </c>
      <c r="AN6" s="23">
        <f>AM6+AN4-AN5</f>
        <v/>
      </c>
      <c r="AO6" s="23">
        <f>AN6+AO4-AO5</f>
        <v/>
      </c>
      <c r="AP6" s="23">
        <f>AO6+AP4-AP5</f>
        <v/>
      </c>
      <c r="AQ6" s="23">
        <f>AP6+AQ4-AQ5</f>
        <v/>
      </c>
      <c r="AR6" s="23">
        <f>AQ6+AR4-AR5</f>
        <v/>
      </c>
      <c r="AS6" s="23">
        <f>AR6+AS4-AS5</f>
        <v/>
      </c>
      <c r="AT6" s="23">
        <f>AS6+AT4-AT5</f>
        <v/>
      </c>
      <c r="AU6" s="23">
        <f>AT6+AU4-AU5</f>
        <v/>
      </c>
      <c r="AV6" s="23">
        <f>AU6+AV4-AV5</f>
        <v/>
      </c>
      <c r="AW6" s="23">
        <f>AV6+AW4-AW5</f>
        <v/>
      </c>
      <c r="AX6" s="23">
        <f>AW6+AX4-AX5</f>
        <v/>
      </c>
      <c r="AY6" s="23">
        <f>AX6+AY4-AY5</f>
        <v/>
      </c>
      <c r="AZ6" s="23">
        <f>AY6+AZ4-AZ5</f>
        <v/>
      </c>
      <c r="BA6" s="23">
        <f>AZ6+BA4-BA5</f>
        <v/>
      </c>
      <c r="BB6" s="23">
        <f>BA6+BB4-BB5</f>
        <v/>
      </c>
    </row>
    <row r="7">
      <c r="A7" t="inlineStr">
        <is>
          <t>Neukunden Professional (10-250 MA)</t>
        </is>
      </c>
      <c r="B7" s="23">
        <f>INDEX(Treiber!$B$38:$B$42,B$1-2025)</f>
        <v/>
      </c>
      <c r="C7" s="23">
        <f>INDEX(Treiber!$B$38:$B$42,C$1-2025)</f>
        <v/>
      </c>
      <c r="D7" s="23">
        <f>INDEX(Treiber!$B$38:$B$42,D$1-2025)</f>
        <v/>
      </c>
      <c r="E7" s="23">
        <f>INDEX(Treiber!$B$38:$B$42,E$1-2025)</f>
        <v/>
      </c>
      <c r="F7" s="23">
        <f>INDEX(Treiber!$B$38:$B$42,F$1-2025)</f>
        <v/>
      </c>
      <c r="G7" s="23">
        <f>INDEX(Treiber!$B$38:$B$42,G$1-2025)</f>
        <v/>
      </c>
      <c r="H7" s="23">
        <f>INDEX(Treiber!$B$38:$B$42,H$1-2025)</f>
        <v/>
      </c>
      <c r="I7" s="23">
        <f>INDEX(Treiber!$B$38:$B$42,I$1-2025)</f>
        <v/>
      </c>
      <c r="J7" s="23">
        <f>INDEX(Treiber!$B$38:$B$42,J$1-2025)</f>
        <v/>
      </c>
      <c r="K7" s="23">
        <f>INDEX(Treiber!$B$38:$B$42,K$1-2025)</f>
        <v/>
      </c>
      <c r="L7" s="23">
        <f>INDEX(Treiber!$B$38:$B$42,L$1-2025)</f>
        <v/>
      </c>
      <c r="M7" s="23">
        <f>INDEX(Treiber!$B$38:$B$42,M$1-2025)</f>
        <v/>
      </c>
      <c r="N7" s="23">
        <f>INDEX(Treiber!$B$38:$B$42,N$1-2025)</f>
        <v/>
      </c>
      <c r="O7" s="23">
        <f>INDEX(Treiber!$B$38:$B$42,O$1-2025)</f>
        <v/>
      </c>
      <c r="P7" s="23">
        <f>INDEX(Treiber!$B$38:$B$42,P$1-2025)</f>
        <v/>
      </c>
      <c r="Q7" s="23">
        <f>INDEX(Treiber!$B$38:$B$42,Q$1-2025)</f>
        <v/>
      </c>
      <c r="R7" s="23">
        <f>INDEX(Treiber!$B$38:$B$42,R$1-2025)</f>
        <v/>
      </c>
      <c r="S7" s="23">
        <f>INDEX(Treiber!$B$38:$B$42,S$1-2025)</f>
        <v/>
      </c>
      <c r="T7" s="23">
        <f>INDEX(Treiber!$B$38:$B$42,T$1-2025)</f>
        <v/>
      </c>
      <c r="U7" s="23">
        <f>INDEX(Treiber!$B$38:$B$42,U$1-2025)</f>
        <v/>
      </c>
      <c r="V7" s="23">
        <f>INDEX(Treiber!$B$38:$B$42,V$1-2025)</f>
        <v/>
      </c>
      <c r="W7" s="23">
        <f>INDEX(Treiber!$B$38:$B$42,W$1-2025)</f>
        <v/>
      </c>
      <c r="X7" s="23">
        <f>INDEX(Treiber!$B$38:$B$42,X$1-2025)</f>
        <v/>
      </c>
      <c r="Y7" s="23">
        <f>INDEX(Treiber!$B$38:$B$42,Y$1-2025)</f>
        <v/>
      </c>
      <c r="Z7" s="23">
        <f>INDEX(Treiber!$B$38:$B$42,Z$1-2025)</f>
        <v/>
      </c>
      <c r="AA7" s="23">
        <f>INDEX(Treiber!$B$38:$B$42,AA$1-2025)</f>
        <v/>
      </c>
      <c r="AB7" s="23">
        <f>INDEX(Treiber!$B$38:$B$42,AB$1-2025)</f>
        <v/>
      </c>
      <c r="AC7" s="23">
        <f>INDEX(Treiber!$B$38:$B$42,AC$1-2025)</f>
        <v/>
      </c>
      <c r="AD7" s="23">
        <f>INDEX(Treiber!$B$38:$B$42,AD$1-2025)</f>
        <v/>
      </c>
      <c r="AE7" s="23">
        <f>INDEX(Treiber!$B$38:$B$42,AE$1-2025)</f>
        <v/>
      </c>
      <c r="AF7" s="23">
        <f>INDEX(Treiber!$B$38:$B$42,AF$1-2025)</f>
        <v/>
      </c>
      <c r="AG7" s="23">
        <f>INDEX(Treiber!$B$38:$B$42,AG$1-2025)</f>
        <v/>
      </c>
      <c r="AH7" s="23">
        <f>INDEX(Treiber!$B$38:$B$42,AH$1-2025)</f>
        <v/>
      </c>
      <c r="AI7" s="23">
        <f>INDEX(Treiber!$B$38:$B$42,AI$1-2025)</f>
        <v/>
      </c>
      <c r="AJ7" s="23">
        <f>INDEX(Treiber!$B$38:$B$42,AJ$1-2025)</f>
        <v/>
      </c>
      <c r="AK7" s="23">
        <f>INDEX(Treiber!$B$38:$B$42,AK$1-2025)</f>
        <v/>
      </c>
      <c r="AL7" s="23">
        <f>INDEX(Treiber!$B$38:$B$42,AL$1-2025)</f>
        <v/>
      </c>
      <c r="AM7" s="23">
        <f>INDEX(Treiber!$B$38:$B$42,AM$1-2025)</f>
        <v/>
      </c>
      <c r="AN7" s="23">
        <f>INDEX(Treiber!$B$38:$B$42,AN$1-2025)</f>
        <v/>
      </c>
      <c r="AO7" s="23">
        <f>INDEX(Treiber!$B$38:$B$42,AO$1-2025)</f>
        <v/>
      </c>
      <c r="AP7" s="23">
        <f>INDEX(Treiber!$B$38:$B$42,AP$1-2025)</f>
        <v/>
      </c>
      <c r="AQ7" s="23">
        <f>INDEX(Treiber!$B$38:$B$42,AQ$1-2025)</f>
        <v/>
      </c>
      <c r="AR7" s="23">
        <f>INDEX(Treiber!$B$38:$B$42,AR$1-2025)</f>
        <v/>
      </c>
      <c r="AS7" s="23">
        <f>INDEX(Treiber!$B$38:$B$42,AS$1-2025)</f>
        <v/>
      </c>
      <c r="AT7" s="23">
        <f>INDEX(Treiber!$B$38:$B$42,AT$1-2025)</f>
        <v/>
      </c>
      <c r="AU7" s="23">
        <f>INDEX(Treiber!$B$38:$B$42,AU$1-2025)</f>
        <v/>
      </c>
      <c r="AV7" s="23">
        <f>INDEX(Treiber!$B$38:$B$42,AV$1-2025)</f>
        <v/>
      </c>
      <c r="AW7" s="23">
        <f>INDEX(Treiber!$B$38:$B$42,AW$1-2025)</f>
        <v/>
      </c>
      <c r="AX7" s="23">
        <f>INDEX(Treiber!$B$38:$B$42,AX$1-2025)</f>
        <v/>
      </c>
      <c r="AY7" s="23">
        <f>INDEX(Treiber!$B$38:$B$42,AY$1-2025)</f>
        <v/>
      </c>
      <c r="AZ7" s="23">
        <f>INDEX(Treiber!$B$38:$B$42,AZ$1-2025)</f>
        <v/>
      </c>
      <c r="BA7" s="23">
        <f>INDEX(Treiber!$B$38:$B$42,BA$1-2025)</f>
        <v/>
      </c>
      <c r="BB7" s="23">
        <f>INDEX(Treiber!$B$38:$B$42,BB$1-2025)</f>
        <v/>
      </c>
    </row>
    <row r="8">
      <c r="A8" t="inlineStr">
        <is>
          <t>Churn Professional (10-250 MA)</t>
        </is>
      </c>
      <c r="B8" s="23" t="n">
        <v>0</v>
      </c>
      <c r="C8" s="23">
        <f>MAX(0,ROUND(SUMPRODUCT($B9:B9,$C19:C19),0))</f>
        <v/>
      </c>
      <c r="D8" s="23">
        <f>MAX(0,ROUND(SUMPRODUCT($B9:C9,$C19:D19),0)-SUM($C8:C8))</f>
        <v/>
      </c>
      <c r="E8" s="23">
        <f>MAX(0,ROUND(SUMPRODUCT($B9:D9,$C19:E19),0)-SUM($C8:D8))</f>
        <v/>
      </c>
      <c r="F8" s="23">
        <f>MAX(0,ROUND(SUMPRODUCT($B9:E9,$C19:F19),0)-SUM($C8:E8))</f>
        <v/>
      </c>
      <c r="G8" s="23">
        <f>MAX(0,ROUND(SUMPRODUCT($B9:F9,$C19:G19),0)-SUM($C8:F8))</f>
        <v/>
      </c>
      <c r="H8" s="23">
        <f>MAX(0,ROUND(SUMPRODUCT($B9:G9,$C19:H19),0)-SUM($C8:G8))</f>
        <v/>
      </c>
      <c r="I8" s="23">
        <f>MAX(0,ROUND(SUMPRODUCT($B9:H9,$C19:I19),0)-SUM($C8:H8))</f>
        <v/>
      </c>
      <c r="J8" s="23">
        <f>MAX(0,ROUND(SUMPRODUCT($B9:I9,$C19:J19),0)-SUM($C8:I8))</f>
        <v/>
      </c>
      <c r="K8" s="23">
        <f>MAX(0,ROUND(SUMPRODUCT($B9:J9,$C19:K19),0)-SUM($C8:J8))</f>
        <v/>
      </c>
      <c r="L8" s="23">
        <f>MAX(0,ROUND(SUMPRODUCT($B9:K9,$C19:L19),0)-SUM($C8:K8))</f>
        <v/>
      </c>
      <c r="M8" s="23">
        <f>MAX(0,ROUND(SUMPRODUCT($B9:L9,$C19:M19),0)-SUM($C8:L8))</f>
        <v/>
      </c>
      <c r="N8" s="23">
        <f>MAX(0,ROUND(SUMPRODUCT($B9:M9,$C19:N19),0)-SUM($C8:M8))</f>
        <v/>
      </c>
      <c r="O8" s="23">
        <f>MAX(0,ROUND(SUMPRODUCT($B9:N9,$C19:O19),0)-SUM($C8:N8))</f>
        <v/>
      </c>
      <c r="P8" s="23">
        <f>MAX(0,ROUND(SUMPRODUCT($B9:O9,$C19:P19),0)-SUM($C8:O8))</f>
        <v/>
      </c>
      <c r="Q8" s="23">
        <f>MAX(0,ROUND(SUMPRODUCT($B9:P9,$C19:Q19),0)-SUM($C8:P8))</f>
        <v/>
      </c>
      <c r="R8" s="23">
        <f>MAX(0,ROUND(SUMPRODUCT($B9:Q9,$C19:R19),0)-SUM($C8:Q8))</f>
        <v/>
      </c>
      <c r="S8" s="23">
        <f>MAX(0,ROUND(SUMPRODUCT($B9:R9,$C19:S19),0)-SUM($C8:R8))</f>
        <v/>
      </c>
      <c r="T8" s="23">
        <f>MAX(0,ROUND(SUMPRODUCT($B9:S9,$C19:T19),0)-SUM($C8:S8))</f>
        <v/>
      </c>
      <c r="U8" s="23">
        <f>MAX(0,ROUND(SUMPRODUCT($B9:T9,$C19:U19),0)-SUM($C8:T8))</f>
        <v/>
      </c>
      <c r="V8" s="23">
        <f>MAX(0,ROUND(SUMPRODUCT($B9:U9,$C19:V19),0)-SUM($C8:U8))</f>
        <v/>
      </c>
      <c r="W8" s="23">
        <f>MAX(0,ROUND(SUMPRODUCT($B9:V9,$C19:W19),0)-SUM($C8:V8))</f>
        <v/>
      </c>
      <c r="X8" s="23">
        <f>MAX(0,ROUND(SUMPRODUCT($B9:W9,$C19:X19),0)-SUM($C8:W8))</f>
        <v/>
      </c>
      <c r="Y8" s="23">
        <f>MAX(0,ROUND(SUMPRODUCT($B9:X9,$C19:Y19),0)-SUM($C8:X8))</f>
        <v/>
      </c>
      <c r="Z8" s="23">
        <f>MAX(0,ROUND(SUMPRODUCT($B9:Y9,$C19:Z19),0)-SUM($C8:Y8))</f>
        <v/>
      </c>
      <c r="AA8" s="23">
        <f>MAX(0,ROUND(SUMPRODUCT($B9:Z9,$C19:AA19),0)-SUM($C8:Z8))</f>
        <v/>
      </c>
      <c r="AB8" s="23">
        <f>MAX(0,ROUND(SUMPRODUCT($B9:AA9,$C19:AB19),0)-SUM($C8:AA8))</f>
        <v/>
      </c>
      <c r="AC8" s="23">
        <f>MAX(0,ROUND(SUMPRODUCT($B9:AB9,$C19:AC19),0)-SUM($C8:AB8))</f>
        <v/>
      </c>
      <c r="AD8" s="23">
        <f>MAX(0,ROUND(SUMPRODUCT($B9:AC9,$C19:AD19),0)-SUM($C8:AC8))</f>
        <v/>
      </c>
      <c r="AE8" s="23">
        <f>MAX(0,ROUND(SUMPRODUCT($B9:AD9,$C19:AE19),0)-SUM($C8:AD8))</f>
        <v/>
      </c>
      <c r="AF8" s="23">
        <f>MAX(0,ROUND(SUMPRODUCT($B9:AE9,$C19:AF19),0)-SUM($C8:AE8))</f>
        <v/>
      </c>
      <c r="AG8" s="23">
        <f>MAX(0,ROUND(SUMPRODUCT($B9:AF9,$C19:AG19),0)-SUM($C8:AF8))</f>
        <v/>
      </c>
      <c r="AH8" s="23">
        <f>MAX(0,ROUND(SUMPRODUCT($B9:AG9,$C19:AH19),0)-SUM($C8:AG8))</f>
        <v/>
      </c>
      <c r="AI8" s="23">
        <f>MAX(0,ROUND(SUMPRODUCT($B9:AH9,$C19:AI19),0)-SUM($C8:AH8))</f>
        <v/>
      </c>
      <c r="AJ8" s="23">
        <f>MAX(0,ROUND(SUMPRODUCT($B9:AI9,$C19:AJ19),0)-SUM($C8:AI8))</f>
        <v/>
      </c>
      <c r="AK8" s="23">
        <f>MAX(0,ROUND(SUMPRODUCT($B9:AJ9,$C19:AK19),0)-SUM($C8:AJ8))</f>
        <v/>
      </c>
      <c r="AL8" s="23">
        <f>MAX(0,ROUND(SUMPRODUCT($B9:AK9,$C19:AL19),0)-SUM($C8:AK8))</f>
        <v/>
      </c>
      <c r="AM8" s="23">
        <f>MAX(0,ROUND(SUMPRODUCT($B9:AL9,$C19:AM19),0)-SUM($C8:AL8))</f>
        <v/>
      </c>
      <c r="AN8" s="23">
        <f>MAX(0,ROUND(SUMPRODUCT($B9:AM9,$C19:AN19),0)-SUM($C8:AM8))</f>
        <v/>
      </c>
      <c r="AO8" s="23">
        <f>MAX(0,ROUND(SUMPRODUCT($B9:AN9,$C19:AO19),0)-SUM($C8:AN8))</f>
        <v/>
      </c>
      <c r="AP8" s="23">
        <f>MAX(0,ROUND(SUMPRODUCT($B9:AO9,$C19:AP19),0)-SUM($C8:AO8))</f>
        <v/>
      </c>
      <c r="AQ8" s="23">
        <f>MAX(0,ROUND(SUMPRODUCT($B9:AP9,$C19:AQ19),0)-SUM($C8:AP8))</f>
        <v/>
      </c>
      <c r="AR8" s="23">
        <f>MAX(0,ROUND(SUMPRODUCT($B9:AQ9,$C19:AR19),0)-SUM($C8:AQ8))</f>
        <v/>
      </c>
      <c r="AS8" s="23">
        <f>MAX(0,ROUND(SUMPRODUCT($B9:AR9,$C19:AS19),0)-SUM($C8:AR8))</f>
        <v/>
      </c>
      <c r="AT8" s="23">
        <f>MAX(0,ROUND(SUMPRODUCT($B9:AS9,$C19:AT19),0)-SUM($C8:AS8))</f>
        <v/>
      </c>
      <c r="AU8" s="23">
        <f>MAX(0,ROUND(SUMPRODUCT($B9:AT9,$C19:AU19),0)-SUM($C8:AT8))</f>
        <v/>
      </c>
      <c r="AV8" s="23">
        <f>MAX(0,ROUND(SUMPRODUCT($B9:AU9,$C19:AV19),0)-SUM($C8:AU8))</f>
        <v/>
      </c>
      <c r="AW8" s="23">
        <f>MAX(0,ROUND(SUMPRODUCT($B9:AV9,$C19:AW19),0)-SUM($C8:AV8))</f>
        <v/>
      </c>
      <c r="AX8" s="23">
        <f>MAX(0,ROUND(SUMPRODUCT($B9:AW9,$C19:AX19),0)-SUM($C8:AW8))</f>
        <v/>
      </c>
      <c r="AY8" s="23">
        <f>MAX(0,ROUND(SUMPRODUCT($B9:AX9,$C19:AY19),0)-SUM($C8:AX8))</f>
        <v/>
      </c>
      <c r="AZ8" s="23">
        <f>MAX(0,ROUND(SUMPRODUCT($B9:AY9,$C19:AZ19),0)-SUM($C8:AY8))</f>
        <v/>
      </c>
      <c r="BA8" s="23">
        <f>MAX(0,ROUND(SUMPRODUCT($B9:AZ9,$C19:BA19),0)-SUM($C8:AZ8))</f>
        <v/>
      </c>
      <c r="BB8" s="23">
        <f>MAX(0,ROUND(SUMPRODUCT($B9:BA9,$C19:BB19),0)-SUM($C8:BA8))</f>
        <v/>
      </c>
    </row>
    <row r="9">
      <c r="A9" t="inlineStr">
        <is>
          <t>Bestandskunden Professional (10-250 MA)</t>
        </is>
      </c>
      <c r="B9" s="23">
        <f>B7-B8</f>
        <v/>
      </c>
      <c r="C9" s="23">
        <f>B9+C7-C8</f>
        <v/>
      </c>
      <c r="D9" s="23">
        <f>C9+D7-D8</f>
        <v/>
      </c>
      <c r="E9" s="23">
        <f>D9+E7-E8</f>
        <v/>
      </c>
      <c r="F9" s="23">
        <f>E9+F7-F8</f>
        <v/>
      </c>
      <c r="G9" s="23">
        <f>F9+G7-G8</f>
        <v/>
      </c>
      <c r="H9" s="23">
        <f>G9+H7-H8</f>
        <v/>
      </c>
      <c r="I9" s="23">
        <f>H9+I7-I8</f>
        <v/>
      </c>
      <c r="J9" s="23">
        <f>I9+J7-J8</f>
        <v/>
      </c>
      <c r="K9" s="23">
        <f>J9+K7-K8</f>
        <v/>
      </c>
      <c r="L9" s="23">
        <f>K9+L7-L8</f>
        <v/>
      </c>
      <c r="M9" s="23">
        <f>L9+M7-M8</f>
        <v/>
      </c>
      <c r="N9" s="23">
        <f>M9+N7-N8</f>
        <v/>
      </c>
      <c r="O9" s="23">
        <f>N9+O7-O8</f>
        <v/>
      </c>
      <c r="P9" s="23">
        <f>O9+P7-P8</f>
        <v/>
      </c>
      <c r="Q9" s="23">
        <f>P9+Q7-Q8</f>
        <v/>
      </c>
      <c r="R9" s="23">
        <f>Q9+R7-R8</f>
        <v/>
      </c>
      <c r="S9" s="23">
        <f>R9+S7-S8</f>
        <v/>
      </c>
      <c r="T9" s="23">
        <f>S9+T7-T8</f>
        <v/>
      </c>
      <c r="U9" s="23">
        <f>T9+U7-U8</f>
        <v/>
      </c>
      <c r="V9" s="23">
        <f>U9+V7-V8</f>
        <v/>
      </c>
      <c r="W9" s="23">
        <f>V9+W7-W8</f>
        <v/>
      </c>
      <c r="X9" s="23">
        <f>W9+X7-X8</f>
        <v/>
      </c>
      <c r="Y9" s="23">
        <f>X9+Y7-Y8</f>
        <v/>
      </c>
      <c r="Z9" s="23">
        <f>Y9+Z7-Z8</f>
        <v/>
      </c>
      <c r="AA9" s="23">
        <f>Z9+AA7-AA8</f>
        <v/>
      </c>
      <c r="AB9" s="23">
        <f>AA9+AB7-AB8</f>
        <v/>
      </c>
      <c r="AC9" s="23">
        <f>AB9+AC7-AC8</f>
        <v/>
      </c>
      <c r="AD9" s="23">
        <f>AC9+AD7-AD8</f>
        <v/>
      </c>
      <c r="AE9" s="23">
        <f>AD9+AE7-AE8</f>
        <v/>
      </c>
      <c r="AF9" s="23">
        <f>AE9+AF7-AF8</f>
        <v/>
      </c>
      <c r="AG9" s="23">
        <f>AF9+AG7-AG8</f>
        <v/>
      </c>
      <c r="AH9" s="23">
        <f>AG9+AH7-AH8</f>
        <v/>
      </c>
      <c r="AI9" s="23">
        <f>AH9+AI7-AI8</f>
        <v/>
      </c>
      <c r="AJ9" s="23">
        <f>AI9+AJ7-AJ8</f>
        <v/>
      </c>
      <c r="AK9" s="23">
        <f>AJ9+AK7-AK8</f>
        <v/>
      </c>
      <c r="AL9" s="23">
        <f>AK9+AL7-AL8</f>
        <v/>
      </c>
      <c r="AM9" s="23">
        <f>AL9+AM7-AM8</f>
        <v/>
      </c>
      <c r="AN9" s="23">
        <f>AM9+AN7-AN8</f>
        <v/>
      </c>
      <c r="AO9" s="23">
        <f>AN9+AO7-AO8</f>
        <v/>
      </c>
      <c r="AP9" s="23">
        <f>AO9+AP7-AP8</f>
        <v/>
      </c>
      <c r="AQ9" s="23">
        <f>AP9+AQ7-AQ8</f>
        <v/>
      </c>
      <c r="AR9" s="23">
        <f>AQ9+AR7-AR8</f>
        <v/>
      </c>
      <c r="AS9" s="23">
        <f>AR9+AS7-AS8</f>
        <v/>
      </c>
      <c r="AT9" s="23">
        <f>AS9+AT7-AT8</f>
        <v/>
      </c>
      <c r="AU9" s="23">
        <f>AT9+AU7-AU8</f>
        <v/>
      </c>
      <c r="AV9" s="23">
        <f>AU9+AV7-AV8</f>
        <v/>
      </c>
      <c r="AW9" s="23">
        <f>AV9+AW7-AW8</f>
        <v/>
      </c>
      <c r="AX9" s="23">
        <f>AW9+AX7-AX8</f>
        <v/>
      </c>
      <c r="AY9" s="23">
        <f>AX9+AY7-AY8</f>
        <v/>
      </c>
      <c r="AZ9" s="23">
        <f>AY9+AZ7-AZ8</f>
        <v/>
      </c>
      <c r="BA9" s="23">
        <f>AZ9+BA7-BA8</f>
        <v/>
      </c>
      <c r="BB9" s="23">
        <f>BA9+BB7-BB8</f>
        <v/>
      </c>
    </row>
    <row r="10">
      <c r="A10" t="inlineStr">
        <is>
          <t>Neukunden Enterprise (250+ MA)</t>
        </is>
      </c>
      <c r="B10" s="23">
        <f>INDEX(Treiber!$B$43:$B$47,B$1-2025)</f>
        <v/>
      </c>
      <c r="C10" s="23">
        <f>INDEX(Treiber!$B$43:$B$47,C$1-2025)</f>
        <v/>
      </c>
      <c r="D10" s="23">
        <f>INDEX(Treiber!$B$43:$B$47,D$1-2025)</f>
        <v/>
      </c>
      <c r="E10" s="23">
        <f>INDEX(Treiber!$B$43:$B$47,E$1-2025)</f>
        <v/>
      </c>
      <c r="F10" s="23">
        <f>INDEX(Treiber!$B$43:$B$47,F$1-2025)</f>
        <v/>
      </c>
      <c r="G10" s="23">
        <f>INDEX(Treiber!$B$43:$B$47,G$1-2025)</f>
        <v/>
      </c>
      <c r="H10" s="23">
        <f>INDEX(Treiber!$B$43:$B$47,H$1-2025)</f>
        <v/>
      </c>
      <c r="I10" s="23">
        <f>INDEX(Treiber!$B$43:$B$47,I$1-2025)</f>
        <v/>
      </c>
      <c r="J10" s="23">
        <f>INDEX(Treiber!$B$43:$B$47,J$1-2025)+1</f>
        <v/>
      </c>
      <c r="K10" s="23">
        <f>INDEX(Treiber!$B$43:$B$47,K$1-2025)</f>
        <v/>
      </c>
      <c r="L10" s="23">
        <f>INDEX(Treiber!$B$43:$B$47,L$1-2025)+1</f>
        <v/>
      </c>
      <c r="M10" s="23">
        <f>INDEX(Treiber!$B$43:$B$47,M$1-2025)</f>
        <v/>
      </c>
      <c r="N10" s="23">
        <f>INDEX(Treiber!$B$43:$B$47,N$1-2025)</f>
        <v/>
      </c>
      <c r="O10" s="23">
        <f>INDEX(Treiber!$B$43:$B$47,O$1-2025)</f>
        <v/>
      </c>
      <c r="P10" s="23">
        <f>INDEX(Treiber!$B$43:$B$47,P$1-2025)</f>
        <v/>
      </c>
      <c r="Q10" s="23">
        <f>INDEX(Treiber!$B$43:$B$47,Q$1-2025)</f>
        <v/>
      </c>
      <c r="R10" s="23">
        <f>INDEX(Treiber!$B$43:$B$47,R$1-2025)</f>
        <v/>
      </c>
      <c r="S10" s="23">
        <f>INDEX(Treiber!$B$43:$B$47,S$1-2025)</f>
        <v/>
      </c>
      <c r="T10" s="23">
        <f>INDEX(Treiber!$B$43:$B$47,T$1-2025)</f>
        <v/>
      </c>
      <c r="U10" s="23">
        <f>INDEX(Treiber!$B$43:$B$47,U$1-2025)</f>
        <v/>
      </c>
      <c r="V10" s="23">
        <f>INDEX(Treiber!$B$43:$B$47,V$1-2025)</f>
        <v/>
      </c>
      <c r="W10" s="23">
        <f>INDEX(Treiber!$B$43:$B$47,W$1-2025)</f>
        <v/>
      </c>
      <c r="X10" s="23">
        <f>INDEX(Treiber!$B$43:$B$47,X$1-2025)</f>
        <v/>
      </c>
      <c r="Y10" s="23">
        <f>INDEX(Treiber!$B$43:$B$47,Y$1-2025)</f>
        <v/>
      </c>
      <c r="Z10" s="23">
        <f>INDEX(Treiber!$B$43:$B$47,Z$1-2025)</f>
        <v/>
      </c>
      <c r="AA10" s="23">
        <f>INDEX(Treiber!$B$43:$B$47,AA$1-2025)</f>
        <v/>
      </c>
      <c r="AB10" s="23">
        <f>INDEX(Treiber!$B$43:$B$47,AB$1-2025)</f>
        <v/>
      </c>
      <c r="AC10" s="23">
        <f>INDEX(Treiber!$B$43:$B$47,AC$1-2025)</f>
        <v/>
      </c>
      <c r="AD10" s="23">
        <f>INDEX(Treiber!$B$43:$B$47,AD$1-2025)</f>
        <v/>
      </c>
      <c r="AE10" s="23">
        <f>INDEX(Treiber!$B$43:$B$47,AE$1-2025)</f>
        <v/>
      </c>
      <c r="AF10" s="23">
        <f>INDEX(Treiber!$B$43:$B$47,AF$1-2025)</f>
        <v/>
      </c>
      <c r="AG10" s="23">
        <f>INDEX(Treiber!$B$43:$B$47,AG$1-2025)</f>
        <v/>
      </c>
      <c r="AH10" s="23">
        <f>INDEX(Treiber!$B$43:$B$47,AH$1-2025)</f>
        <v/>
      </c>
      <c r="AI10" s="23">
        <f>INDEX(Treiber!$B$43:$B$47,AI$1-2025)</f>
        <v/>
      </c>
      <c r="AJ10" s="23">
        <f>INDEX(Treiber!$B$43:$B$47,AJ$1-2025)</f>
        <v/>
      </c>
      <c r="AK10" s="23">
        <f>INDEX(Treiber!$B$43:$B$47,AK$1-2025)</f>
        <v/>
      </c>
      <c r="AL10" s="23">
        <f>INDEX(Treiber!$B$43:$B$47,AL$1-2025)</f>
        <v/>
      </c>
      <c r="AM10" s="23">
        <f>INDEX(Treiber!$B$43:$B$47,AM$1-2025)</f>
        <v/>
      </c>
      <c r="AN10" s="23">
        <f>INDEX(Treiber!$B$43:$B$47,AN$1-2025)+1</f>
        <v/>
      </c>
      <c r="AO10" s="23">
        <f>INDEX(Treiber!$B$43:$B$47,AO$1-2025)</f>
        <v/>
      </c>
      <c r="AP10" s="23">
        <f>INDEX(Treiber!$B$43:$B$47,AP$1-2025)</f>
        <v/>
      </c>
      <c r="AQ10" s="23">
        <f>INDEX(Treiber!$B$43:$B$47,AQ$1-2025)</f>
        <v/>
      </c>
      <c r="AR10" s="23">
        <f>INDEX(Treiber!$B$43:$B$47,AR$1-2025)</f>
        <v/>
      </c>
      <c r="AS10" s="23">
        <f>INDEX(Treiber!$B$43:$B$47,AS$1-2025)</f>
        <v/>
      </c>
      <c r="AT10" s="23">
        <f>INDEX(Treiber!$B$43:$B$47,AT$1-2025)</f>
        <v/>
      </c>
      <c r="AU10" s="23">
        <f>INDEX(Treiber!$B$43:$B$47,AU$1-2025)</f>
        <v/>
      </c>
      <c r="AV10" s="23">
        <f>INDEX(Treiber!$B$43:$B$47,AV$1-2025)</f>
        <v/>
      </c>
      <c r="AW10" s="23">
        <f>INDEX(Treiber!$B$43:$B$47,AW$1-2025)</f>
        <v/>
      </c>
      <c r="AX10" s="23">
        <f>INDEX(Treiber!$B$43:$B$47,AX$1-2025)</f>
        <v/>
      </c>
      <c r="AY10" s="23">
        <f>INDEX(Treiber!$B$43:$B$47,AY$1-2025)</f>
        <v/>
      </c>
      <c r="AZ10" s="23">
        <f>INDEX(Treiber!$B$43:$B$47,AZ$1-2025)</f>
        <v/>
      </c>
      <c r="BA10" s="23">
        <f>INDEX(Treiber!$B$43:$B$47,BA$1-2025)</f>
        <v/>
      </c>
      <c r="BB10" s="23">
        <f>INDEX(Treiber!$B$43:$B$47,BB$1-2025)</f>
        <v/>
      </c>
    </row>
    <row r="11">
      <c r="A11" t="inlineStr">
        <is>
          <t>Churn Enterprise (250+ MA)</t>
        </is>
      </c>
      <c r="B11" s="23" t="n">
        <v>0</v>
      </c>
      <c r="C11" s="23">
        <f>MAX(0,ROUND(SUMPRODUCT($B12:B12,$C20:C20),0))</f>
        <v/>
      </c>
      <c r="D11" s="23">
        <f>MAX(0,ROUND(SUMPRODUCT($B12:C12,$C20:D20),0)-SUM($C11:C11))</f>
        <v/>
      </c>
      <c r="E11" s="23">
        <f>MAX(0,ROUND(SUMPRODUCT($B12:D12,$C20:E20),0)-SUM($C11:D11))</f>
        <v/>
      </c>
      <c r="F11" s="23">
        <f>MAX(0,ROUND(SUMPRODUCT($B12:E12,$C20:F20),0)-SUM($C11:E11))</f>
        <v/>
      </c>
      <c r="G11" s="23">
        <f>MAX(0,ROUND(SUMPRODUCT($B12:F12,$C20:G20),0)-SUM($C11:F11))</f>
        <v/>
      </c>
      <c r="H11" s="23">
        <f>MAX(0,ROUND(SUMPRODUCT($B12:G12,$C20:H20),0)-SUM($C11:G11))</f>
        <v/>
      </c>
      <c r="I11" s="23">
        <f>MAX(0,ROUND(SUMPRODUCT($B12:H12,$C20:I20),0)-SUM($C11:H11))</f>
        <v/>
      </c>
      <c r="J11" s="23">
        <f>MAX(0,ROUND(SUMPRODUCT($B12:I12,$C20:J20),0)-SUM($C11:I11))</f>
        <v/>
      </c>
      <c r="K11" s="23">
        <f>MAX(0,ROUND(SUMPRODUCT($B12:J12,$C20:K20),0)-SUM($C11:J11))</f>
        <v/>
      </c>
      <c r="L11" s="23">
        <f>MAX(0,ROUND(SUMPRODUCT($B12:K12,$C20:L20),0)-SUM($C11:K11))</f>
        <v/>
      </c>
      <c r="M11" s="23">
        <f>MAX(0,ROUND(SUMPRODUCT($B12:L12,$C20:M20),0)-SUM($C11:L11))</f>
        <v/>
      </c>
      <c r="N11" s="23">
        <f>MAX(0,ROUND(SUMPRODUCT($B12:M12,$C20:N20),0)-SUM($C11:M11))</f>
        <v/>
      </c>
      <c r="O11" s="23">
        <f>MAX(0,ROUND(SUMPRODUCT($B12:N12,$C20:O20),0)-SUM($C11:N11))</f>
        <v/>
      </c>
      <c r="P11" s="23">
        <f>MAX(0,ROUND(SUMPRODUCT($B12:O12,$C20:P20),0)-SUM($C11:O11))</f>
        <v/>
      </c>
      <c r="Q11" s="23">
        <f>MAX(0,ROUND(SUMPRODUCT($B12:P12,$C20:Q20),0)-SUM($C11:P11))</f>
        <v/>
      </c>
      <c r="R11" s="23">
        <f>MAX(0,ROUND(SUMPRODUCT($B12:Q12,$C20:R20),0)-SUM($C11:Q11))</f>
        <v/>
      </c>
      <c r="S11" s="23">
        <f>MAX(0,ROUND(SUMPRODUCT($B12:R12,$C20:S20),0)-SUM($C11:R11))</f>
        <v/>
      </c>
      <c r="T11" s="23">
        <f>MAX(0,ROUND(SUMPRODUCT($B12:S12,$C20:T20),0)-SUM($C11:S11))</f>
        <v/>
      </c>
      <c r="U11" s="23">
        <f>MAX(0,ROUND(SUMPRODUCT($B12:T12,$C20:U20),0)-SUM($C11:T11))</f>
        <v/>
      </c>
      <c r="V11" s="23">
        <f>MAX(0,ROUND(SUMPRODUCT($B12:U12,$C20:V20),0)-SUM($C11:U11))</f>
        <v/>
      </c>
      <c r="W11" s="23">
        <f>MAX(0,ROUND(SUMPRODUCT($B12:V12,$C20:W20),0)-SUM($C11:V11))</f>
        <v/>
      </c>
      <c r="X11" s="23">
        <f>MAX(0,ROUND(SUMPRODUCT($B12:W12,$C20:X20),0)-SUM($C11:W11))</f>
        <v/>
      </c>
      <c r="Y11" s="23">
        <f>MAX(0,ROUND(SUMPRODUCT($B12:X12,$C20:Y20),0)-SUM($C11:X11))</f>
        <v/>
      </c>
      <c r="Z11" s="23">
        <f>MAX(0,ROUND(SUMPRODUCT($B12:Y12,$C20:Z20),0)-SUM($C11:Y11))</f>
        <v/>
      </c>
      <c r="AA11" s="23">
        <f>MAX(0,ROUND(SUMPRODUCT($B12:Z12,$C20:AA20),0)-SUM($C11:Z11))</f>
        <v/>
      </c>
      <c r="AB11" s="23">
        <f>MAX(0,ROUND(SUMPRODUCT($B12:AA12,$C20:AB20),0)-SUM($C11:AA11))</f>
        <v/>
      </c>
      <c r="AC11" s="23">
        <f>MAX(0,ROUND(SUMPRODUCT($B12:AB12,$C20:AC20),0)-SUM($C11:AB11))</f>
        <v/>
      </c>
      <c r="AD11" s="23">
        <f>MAX(0,ROUND(SUMPRODUCT($B12:AC12,$C20:AD20),0)-SUM($C11:AC11))</f>
        <v/>
      </c>
      <c r="AE11" s="23">
        <f>MAX(0,ROUND(SUMPRODUCT($B12:AD12,$C20:AE20),0)-SUM($C11:AD11))</f>
        <v/>
      </c>
      <c r="AF11" s="23">
        <f>MAX(0,ROUND(SUMPRODUCT($B12:AE12,$C20:AF20),0)-SUM($C11:AE11))</f>
        <v/>
      </c>
      <c r="AG11" s="23">
        <f>MAX(0,ROUND(SUMPRODUCT($B12:AF12,$C20:AG20),0)-SUM($C11:AF11))</f>
        <v/>
      </c>
      <c r="AH11" s="23">
        <f>MAX(0,ROUND(SUMPRODUCT($B12:AG12,$C20:AH20),0)-SUM($C11:AG11))</f>
        <v/>
      </c>
      <c r="AI11" s="23">
        <f>MAX(0,ROUND(SUMPRODUCT($B12:AH12,$C20:AI20),0)-SUM($C11:AH11))</f>
        <v/>
      </c>
      <c r="AJ11" s="23">
        <f>MAX(0,ROUND(SUMPRODUCT($B12:AI12,$C20:AJ20),0)-SUM($C11:AI11))</f>
        <v/>
      </c>
      <c r="AK11" s="23">
        <f>MAX(0,ROUND(SUMPRODUCT($B12:AJ12,$C20:AK20),0)-SUM($C11:AJ11))</f>
        <v/>
      </c>
      <c r="AL11" s="23">
        <f>MAX(0,ROUND(SUMPRODUCT($B12:AK12,$C20:AL20),0)-SUM($C11:AK11))</f>
        <v/>
      </c>
      <c r="AM11" s="23">
        <f>MAX(0,ROUND(SUMPRODUCT($B12:AL12,$C20:AM20),0)-SUM($C11:AL11))</f>
        <v/>
      </c>
      <c r="AN11" s="23">
        <f>MAX(0,ROUND(SUMPRODUCT($B12:AM12,$C20:AN20),0)-SUM($C11:AM11))</f>
        <v/>
      </c>
      <c r="AO11" s="23">
        <f>MAX(0,ROUND(SUMPRODUCT($B12:AN12,$C20:AO20),0)-SUM($C11:AN11))</f>
        <v/>
      </c>
      <c r="AP11" s="23">
        <f>MAX(0,ROUND(SUMPRODUCT($B12:AO12,$C20:AP20),0)-SUM($C11:AO11))</f>
        <v/>
      </c>
      <c r="AQ11" s="23">
        <f>MAX(0,ROUND(SUMPRODUCT($B12:AP12,$C20:AQ20),0)-SUM($C11:AP11))</f>
        <v/>
      </c>
      <c r="AR11" s="23">
        <f>MAX(0,ROUND(SUMPRODUCT($B12:AQ12,$C20:AR20),0)-SUM($C11:AQ11))</f>
        <v/>
      </c>
      <c r="AS11" s="23">
        <f>MAX(0,ROUND(SUMPRODUCT($B12:AR12,$C20:AS20),0)-SUM($C11:AR11))</f>
        <v/>
      </c>
      <c r="AT11" s="23">
        <f>MAX(0,ROUND(SUMPRODUCT($B12:AS12,$C20:AT20),0)-SUM($C11:AS11))</f>
        <v/>
      </c>
      <c r="AU11" s="23">
        <f>MAX(0,ROUND(SUMPRODUCT($B12:AT12,$C20:AU20),0)-SUM($C11:AT11))</f>
        <v/>
      </c>
      <c r="AV11" s="23">
        <f>MAX(0,ROUND(SUMPRODUCT($B12:AU12,$C20:AV20),0)-SUM($C11:AU11))</f>
        <v/>
      </c>
      <c r="AW11" s="23">
        <f>MAX(0,ROUND(SUMPRODUCT($B12:AV12,$C20:AW20),0)-SUM($C11:AV11))</f>
        <v/>
      </c>
      <c r="AX11" s="23">
        <f>MAX(0,ROUND(SUMPRODUCT($B12:AW12,$C20:AX20),0)-SUM($C11:AW11))</f>
        <v/>
      </c>
      <c r="AY11" s="23">
        <f>MAX(0,ROUND(SUMPRODUCT($B12:AX12,$C20:AY20),0)-SUM($C11:AX11))</f>
        <v/>
      </c>
      <c r="AZ11" s="23">
        <f>MAX(0,ROUND(SUMPRODUCT($B12:AY12,$C20:AZ20),0)-SUM($C11:AY11))</f>
        <v/>
      </c>
      <c r="BA11" s="23">
        <f>MAX(0,ROUND(SUMPRODUCT($B12:AZ12,$C20:BA20),0)-SUM($C11:AZ11))</f>
        <v/>
      </c>
      <c r="BB11" s="23">
        <f>MAX(0,ROUND(SUMPRODUCT($B12:BA12,$C20:BB20),0)-SUM($C11:BA11))</f>
        <v/>
      </c>
    </row>
    <row r="12">
      <c r="A12" t="inlineStr">
        <is>
          <t>Bestandskunden Enterprise (250+ MA)</t>
        </is>
      </c>
      <c r="B12" s="23">
        <f>B10-B11</f>
        <v/>
      </c>
      <c r="C12" s="23">
        <f>B12+C10-C11</f>
        <v/>
      </c>
      <c r="D12" s="23">
        <f>C12+D10-D11</f>
        <v/>
      </c>
      <c r="E12" s="23">
        <f>D12+E10-E11</f>
        <v/>
      </c>
      <c r="F12" s="23">
        <f>E12+F10-F11</f>
        <v/>
      </c>
      <c r="G12" s="23">
        <f>F12+G10-G11</f>
        <v/>
      </c>
      <c r="H12" s="23">
        <f>G12+H10-H11</f>
        <v/>
      </c>
      <c r="I12" s="23">
        <f>H12+I10-I11</f>
        <v/>
      </c>
      <c r="J12" s="23">
        <f>I12+J10-J11</f>
        <v/>
      </c>
      <c r="K12" s="23">
        <f>J12+K10-K11</f>
        <v/>
      </c>
      <c r="L12" s="23">
        <f>K12+L10-L11</f>
        <v/>
      </c>
      <c r="M12" s="23">
        <f>L12+M10-M11</f>
        <v/>
      </c>
      <c r="N12" s="23">
        <f>M12+N10-N11</f>
        <v/>
      </c>
      <c r="O12" s="23">
        <f>N12+O10-O11</f>
        <v/>
      </c>
      <c r="P12" s="23">
        <f>O12+P10-P11</f>
        <v/>
      </c>
      <c r="Q12" s="23">
        <f>P12+Q10-Q11</f>
        <v/>
      </c>
      <c r="R12" s="23">
        <f>Q12+R10-R11</f>
        <v/>
      </c>
      <c r="S12" s="23">
        <f>R12+S10-S11</f>
        <v/>
      </c>
      <c r="T12" s="23">
        <f>S12+T10-T11</f>
        <v/>
      </c>
      <c r="U12" s="23">
        <f>T12+U10-U11</f>
        <v/>
      </c>
      <c r="V12" s="23">
        <f>U12+V10-V11</f>
        <v/>
      </c>
      <c r="W12" s="23">
        <f>V12+W10-W11</f>
        <v/>
      </c>
      <c r="X12" s="23">
        <f>W12+X10-X11</f>
        <v/>
      </c>
      <c r="Y12" s="23">
        <f>X12+Y10-Y11</f>
        <v/>
      </c>
      <c r="Z12" s="23">
        <f>Y12+Z10-Z11</f>
        <v/>
      </c>
      <c r="AA12" s="23">
        <f>Z12+AA10-AA11</f>
        <v/>
      </c>
      <c r="AB12" s="23">
        <f>AA12+AB10-AB11</f>
        <v/>
      </c>
      <c r="AC12" s="23">
        <f>AB12+AC10-AC11</f>
        <v/>
      </c>
      <c r="AD12" s="23">
        <f>AC12+AD10-AD11</f>
        <v/>
      </c>
      <c r="AE12" s="23">
        <f>AD12+AE10-AE11</f>
        <v/>
      </c>
      <c r="AF12" s="23">
        <f>AE12+AF10-AF11</f>
        <v/>
      </c>
      <c r="AG12" s="23">
        <f>AF12+AG10-AG11</f>
        <v/>
      </c>
      <c r="AH12" s="23">
        <f>AG12+AH10-AH11</f>
        <v/>
      </c>
      <c r="AI12" s="23">
        <f>AH12+AI10-AI11</f>
        <v/>
      </c>
      <c r="AJ12" s="23">
        <f>AI12+AJ10-AJ11</f>
        <v/>
      </c>
      <c r="AK12" s="23">
        <f>AJ12+AK10-AK11</f>
        <v/>
      </c>
      <c r="AL12" s="23">
        <f>AK12+AL10-AL11</f>
        <v/>
      </c>
      <c r="AM12" s="23">
        <f>AL12+AM10-AM11</f>
        <v/>
      </c>
      <c r="AN12" s="23">
        <f>AM12+AN10-AN11</f>
        <v/>
      </c>
      <c r="AO12" s="23">
        <f>AN12+AO10-AO11</f>
        <v/>
      </c>
      <c r="AP12" s="23">
        <f>AO12+AP10-AP11</f>
        <v/>
      </c>
      <c r="AQ12" s="23">
        <f>AP12+AQ10-AQ11</f>
        <v/>
      </c>
      <c r="AR12" s="23">
        <f>AQ12+AR10-AR11</f>
        <v/>
      </c>
      <c r="AS12" s="23">
        <f>AR12+AS10-AS11</f>
        <v/>
      </c>
      <c r="AT12" s="23">
        <f>AS12+AT10-AT11</f>
        <v/>
      </c>
      <c r="AU12" s="23">
        <f>AT12+AU10-AU11</f>
        <v/>
      </c>
      <c r="AV12" s="23">
        <f>AU12+AV10-AV11</f>
        <v/>
      </c>
      <c r="AW12" s="23">
        <f>AV12+AW10-AW11</f>
        <v/>
      </c>
      <c r="AX12" s="23">
        <f>AW12+AX10-AX11</f>
        <v/>
      </c>
      <c r="AY12" s="23">
        <f>AX12+AY10-AY11</f>
        <v/>
      </c>
      <c r="AZ12" s="23">
        <f>AY12+AZ10-AZ11</f>
        <v/>
      </c>
      <c r="BA12" s="23">
        <f>AZ12+BA10-BA11</f>
        <v/>
      </c>
      <c r="BB12" s="23">
        <f>BA12+BB10-BB11</f>
        <v/>
      </c>
    </row>
    <row r="14">
      <c r="A14" s="1" t="inlineStr">
        <is>
          <t>Neukunden gesamt</t>
        </is>
      </c>
      <c r="B14" s="23">
        <f>B4+B7+B10</f>
        <v/>
      </c>
      <c r="C14" s="23">
        <f>C4+C7+C10</f>
        <v/>
      </c>
      <c r="D14" s="23">
        <f>D4+D7+D10</f>
        <v/>
      </c>
      <c r="E14" s="23">
        <f>E4+E7+E10</f>
        <v/>
      </c>
      <c r="F14" s="23">
        <f>F4+F7+F10</f>
        <v/>
      </c>
      <c r="G14" s="23">
        <f>G4+G7+G10</f>
        <v/>
      </c>
      <c r="H14" s="23">
        <f>H4+H7+H10</f>
        <v/>
      </c>
      <c r="I14" s="23">
        <f>I4+I7+I10</f>
        <v/>
      </c>
      <c r="J14" s="23">
        <f>J4+J7+J10</f>
        <v/>
      </c>
      <c r="K14" s="23">
        <f>K4+K7+K10</f>
        <v/>
      </c>
      <c r="L14" s="23">
        <f>L4+L7+L10</f>
        <v/>
      </c>
      <c r="M14" s="23">
        <f>M4+M7+M10</f>
        <v/>
      </c>
      <c r="N14" s="23">
        <f>N4+N7+N10</f>
        <v/>
      </c>
      <c r="O14" s="23">
        <f>O4+O7+O10</f>
        <v/>
      </c>
      <c r="P14" s="23">
        <f>P4+P7+P10</f>
        <v/>
      </c>
      <c r="Q14" s="23">
        <f>Q4+Q7+Q10</f>
        <v/>
      </c>
      <c r="R14" s="23">
        <f>R4+R7+R10</f>
        <v/>
      </c>
      <c r="S14" s="23">
        <f>S4+S7+S10</f>
        <v/>
      </c>
      <c r="T14" s="23">
        <f>T4+T7+T10</f>
        <v/>
      </c>
      <c r="U14" s="23">
        <f>U4+U7+U10</f>
        <v/>
      </c>
      <c r="V14" s="23">
        <f>V4+V7+V10</f>
        <v/>
      </c>
      <c r="W14" s="23">
        <f>W4+W7+W10</f>
        <v/>
      </c>
      <c r="X14" s="23">
        <f>X4+X7+X10</f>
        <v/>
      </c>
      <c r="Y14" s="23">
        <f>Y4+Y7+Y10</f>
        <v/>
      </c>
      <c r="Z14" s="23">
        <f>Z4+Z7+Z10</f>
        <v/>
      </c>
      <c r="AA14" s="23">
        <f>AA4+AA7+AA10</f>
        <v/>
      </c>
      <c r="AB14" s="23">
        <f>AB4+AB7+AB10</f>
        <v/>
      </c>
      <c r="AC14" s="23">
        <f>AC4+AC7+AC10</f>
        <v/>
      </c>
      <c r="AD14" s="23">
        <f>AD4+AD7+AD10</f>
        <v/>
      </c>
      <c r="AE14" s="23">
        <f>AE4+AE7+AE10</f>
        <v/>
      </c>
      <c r="AF14" s="23">
        <f>AF4+AF7+AF10</f>
        <v/>
      </c>
      <c r="AG14" s="23">
        <f>AG4+AG7+AG10</f>
        <v/>
      </c>
      <c r="AH14" s="23">
        <f>AH4+AH7+AH10</f>
        <v/>
      </c>
      <c r="AI14" s="23">
        <f>AI4+AI7+AI10</f>
        <v/>
      </c>
      <c r="AJ14" s="23">
        <f>AJ4+AJ7+AJ10</f>
        <v/>
      </c>
      <c r="AK14" s="23">
        <f>AK4+AK7+AK10</f>
        <v/>
      </c>
      <c r="AL14" s="23">
        <f>AL4+AL7+AL10</f>
        <v/>
      </c>
      <c r="AM14" s="23">
        <f>AM4+AM7+AM10</f>
        <v/>
      </c>
      <c r="AN14" s="23">
        <f>AN4+AN7+AN10</f>
        <v/>
      </c>
      <c r="AO14" s="23">
        <f>AO4+AO7+AO10</f>
        <v/>
      </c>
      <c r="AP14" s="23">
        <f>AP4+AP7+AP10</f>
        <v/>
      </c>
      <c r="AQ14" s="23">
        <f>AQ4+AQ7+AQ10</f>
        <v/>
      </c>
      <c r="AR14" s="23">
        <f>AR4+AR7+AR10</f>
        <v/>
      </c>
      <c r="AS14" s="23">
        <f>AS4+AS7+AS10</f>
        <v/>
      </c>
      <c r="AT14" s="23">
        <f>AT4+AT7+AT10</f>
        <v/>
      </c>
      <c r="AU14" s="23">
        <f>AU4+AU7+AU10</f>
        <v/>
      </c>
      <c r="AV14" s="23">
        <f>AV4+AV7+AV10</f>
        <v/>
      </c>
      <c r="AW14" s="23">
        <f>AW4+AW7+AW10</f>
        <v/>
      </c>
      <c r="AX14" s="23">
        <f>AX4+AX7+AX10</f>
        <v/>
      </c>
      <c r="AY14" s="23">
        <f>AY4+AY7+AY10</f>
        <v/>
      </c>
      <c r="AZ14" s="23">
        <f>AZ4+AZ7+AZ10</f>
        <v/>
      </c>
      <c r="BA14" s="23">
        <f>BA4+BA7+BA10</f>
        <v/>
      </c>
      <c r="BB14" s="23">
        <f>BB4+BB7+BB10</f>
        <v/>
      </c>
    </row>
    <row r="15">
      <c r="A15" s="1" t="inlineStr">
        <is>
          <t>Churn gesamt</t>
        </is>
      </c>
      <c r="B15" s="23">
        <f>B5+B8+B11</f>
        <v/>
      </c>
      <c r="C15" s="23">
        <f>C5+C8+C11</f>
        <v/>
      </c>
      <c r="D15" s="23">
        <f>D5+D8+D11</f>
        <v/>
      </c>
      <c r="E15" s="23">
        <f>E5+E8+E11</f>
        <v/>
      </c>
      <c r="F15" s="23">
        <f>F5+F8+F11</f>
        <v/>
      </c>
      <c r="G15" s="23">
        <f>G5+G8+G11</f>
        <v/>
      </c>
      <c r="H15" s="23">
        <f>H5+H8+H11</f>
        <v/>
      </c>
      <c r="I15" s="23">
        <f>I5+I8+I11</f>
        <v/>
      </c>
      <c r="J15" s="23">
        <f>J5+J8+J11</f>
        <v/>
      </c>
      <c r="K15" s="23">
        <f>K5+K8+K11</f>
        <v/>
      </c>
      <c r="L15" s="23">
        <f>L5+L8+L11</f>
        <v/>
      </c>
      <c r="M15" s="23">
        <f>M5+M8+M11</f>
        <v/>
      </c>
      <c r="N15" s="23">
        <f>N5+N8+N11</f>
        <v/>
      </c>
      <c r="O15" s="23">
        <f>O5+O8+O11</f>
        <v/>
      </c>
      <c r="P15" s="23">
        <f>P5+P8+P11</f>
        <v/>
      </c>
      <c r="Q15" s="23">
        <f>Q5+Q8+Q11</f>
        <v/>
      </c>
      <c r="R15" s="23">
        <f>R5+R8+R11</f>
        <v/>
      </c>
      <c r="S15" s="23">
        <f>S5+S8+S11</f>
        <v/>
      </c>
      <c r="T15" s="23">
        <f>T5+T8+T11</f>
        <v/>
      </c>
      <c r="U15" s="23">
        <f>U5+U8+U11</f>
        <v/>
      </c>
      <c r="V15" s="23">
        <f>V5+V8+V11</f>
        <v/>
      </c>
      <c r="W15" s="23">
        <f>W5+W8+W11</f>
        <v/>
      </c>
      <c r="X15" s="23">
        <f>X5+X8+X11</f>
        <v/>
      </c>
      <c r="Y15" s="23">
        <f>Y5+Y8+Y11</f>
        <v/>
      </c>
      <c r="Z15" s="23">
        <f>Z5+Z8+Z11</f>
        <v/>
      </c>
      <c r="AA15" s="23">
        <f>AA5+AA8+AA11</f>
        <v/>
      </c>
      <c r="AB15" s="23">
        <f>AB5+AB8+AB11</f>
        <v/>
      </c>
      <c r="AC15" s="23">
        <f>AC5+AC8+AC11</f>
        <v/>
      </c>
      <c r="AD15" s="23">
        <f>AD5+AD8+AD11</f>
        <v/>
      </c>
      <c r="AE15" s="23">
        <f>AE5+AE8+AE11</f>
        <v/>
      </c>
      <c r="AF15" s="23">
        <f>AF5+AF8+AF11</f>
        <v/>
      </c>
      <c r="AG15" s="23">
        <f>AG5+AG8+AG11</f>
        <v/>
      </c>
      <c r="AH15" s="23">
        <f>AH5+AH8+AH11</f>
        <v/>
      </c>
      <c r="AI15" s="23">
        <f>AI5+AI8+AI11</f>
        <v/>
      </c>
      <c r="AJ15" s="23">
        <f>AJ5+AJ8+AJ11</f>
        <v/>
      </c>
      <c r="AK15" s="23">
        <f>AK5+AK8+AK11</f>
        <v/>
      </c>
      <c r="AL15" s="23">
        <f>AL5+AL8+AL11</f>
        <v/>
      </c>
      <c r="AM15" s="23">
        <f>AM5+AM8+AM11</f>
        <v/>
      </c>
      <c r="AN15" s="23">
        <f>AN5+AN8+AN11</f>
        <v/>
      </c>
      <c r="AO15" s="23">
        <f>AO5+AO8+AO11</f>
        <v/>
      </c>
      <c r="AP15" s="23">
        <f>AP5+AP8+AP11</f>
        <v/>
      </c>
      <c r="AQ15" s="23">
        <f>AQ5+AQ8+AQ11</f>
        <v/>
      </c>
      <c r="AR15" s="23">
        <f>AR5+AR8+AR11</f>
        <v/>
      </c>
      <c r="AS15" s="23">
        <f>AS5+AS8+AS11</f>
        <v/>
      </c>
      <c r="AT15" s="23">
        <f>AT5+AT8+AT11</f>
        <v/>
      </c>
      <c r="AU15" s="23">
        <f>AU5+AU8+AU11</f>
        <v/>
      </c>
      <c r="AV15" s="23">
        <f>AV5+AV8+AV11</f>
        <v/>
      </c>
      <c r="AW15" s="23">
        <f>AW5+AW8+AW11</f>
        <v/>
      </c>
      <c r="AX15" s="23">
        <f>AX5+AX8+AX11</f>
        <v/>
      </c>
      <c r="AY15" s="23">
        <f>AY5+AY8+AY11</f>
        <v/>
      </c>
      <c r="AZ15" s="23">
        <f>AZ5+AZ8+AZ11</f>
        <v/>
      </c>
      <c r="BA15" s="23">
        <f>BA5+BA8+BA11</f>
        <v/>
      </c>
      <c r="BB15" s="23">
        <f>BB5+BB8+BB11</f>
        <v/>
      </c>
    </row>
    <row r="16">
      <c r="A16" s="1" t="inlineStr">
        <is>
          <t>Bestandskunden gesamt</t>
        </is>
      </c>
      <c r="B16" s="23">
        <f>B6+B9+B12</f>
        <v/>
      </c>
      <c r="C16" s="23">
        <f>C6+C9+C12</f>
        <v/>
      </c>
      <c r="D16" s="23">
        <f>D6+D9+D12</f>
        <v/>
      </c>
      <c r="E16" s="23">
        <f>E6+E9+E12</f>
        <v/>
      </c>
      <c r="F16" s="23">
        <f>F6+F9+F12</f>
        <v/>
      </c>
      <c r="G16" s="23">
        <f>G6+G9+G12</f>
        <v/>
      </c>
      <c r="H16" s="23">
        <f>H6+H9+H12</f>
        <v/>
      </c>
      <c r="I16" s="23">
        <f>I6+I9+I12</f>
        <v/>
      </c>
      <c r="J16" s="23">
        <f>J6+J9+J12</f>
        <v/>
      </c>
      <c r="K16" s="23">
        <f>K6+K9+K12</f>
        <v/>
      </c>
      <c r="L16" s="23">
        <f>L6+L9+L12</f>
        <v/>
      </c>
      <c r="M16" s="23">
        <f>M6+M9+M12</f>
        <v/>
      </c>
      <c r="N16" s="23">
        <f>N6+N9+N12</f>
        <v/>
      </c>
      <c r="O16" s="23">
        <f>O6+O9+O12</f>
        <v/>
      </c>
      <c r="P16" s="23">
        <f>P6+P9+P12</f>
        <v/>
      </c>
      <c r="Q16" s="23">
        <f>Q6+Q9+Q12</f>
        <v/>
      </c>
      <c r="R16" s="23">
        <f>R6+R9+R12</f>
        <v/>
      </c>
      <c r="S16" s="23">
        <f>S6+S9+S12</f>
        <v/>
      </c>
      <c r="T16" s="23">
        <f>T6+T9+T12</f>
        <v/>
      </c>
      <c r="U16" s="23">
        <f>U6+U9+U12</f>
        <v/>
      </c>
      <c r="V16" s="23">
        <f>V6+V9+V12</f>
        <v/>
      </c>
      <c r="W16" s="23">
        <f>W6+W9+W12</f>
        <v/>
      </c>
      <c r="X16" s="23">
        <f>X6+X9+X12</f>
        <v/>
      </c>
      <c r="Y16" s="23">
        <f>Y6+Y9+Y12</f>
        <v/>
      </c>
      <c r="Z16" s="23">
        <f>Z6+Z9+Z12</f>
        <v/>
      </c>
      <c r="AA16" s="23">
        <f>AA6+AA9+AA12</f>
        <v/>
      </c>
      <c r="AB16" s="23">
        <f>AB6+AB9+AB12</f>
        <v/>
      </c>
      <c r="AC16" s="23">
        <f>AC6+AC9+AC12</f>
        <v/>
      </c>
      <c r="AD16" s="23">
        <f>AD6+AD9+AD12</f>
        <v/>
      </c>
      <c r="AE16" s="23">
        <f>AE6+AE9+AE12</f>
        <v/>
      </c>
      <c r="AF16" s="23">
        <f>AF6+AF9+AF12</f>
        <v/>
      </c>
      <c r="AG16" s="23">
        <f>AG6+AG9+AG12</f>
        <v/>
      </c>
      <c r="AH16" s="23">
        <f>AH6+AH9+AH12</f>
        <v/>
      </c>
      <c r="AI16" s="23">
        <f>AI6+AI9+AI12</f>
        <v/>
      </c>
      <c r="AJ16" s="23">
        <f>AJ6+AJ9+AJ12</f>
        <v/>
      </c>
      <c r="AK16" s="23">
        <f>AK6+AK9+AK12</f>
        <v/>
      </c>
      <c r="AL16" s="23">
        <f>AL6+AL9+AL12</f>
        <v/>
      </c>
      <c r="AM16" s="23">
        <f>AM6+AM9+AM12</f>
        <v/>
      </c>
      <c r="AN16" s="23">
        <f>AN6+AN9+AN12</f>
        <v/>
      </c>
      <c r="AO16" s="23">
        <f>AO6+AO9+AO12</f>
        <v/>
      </c>
      <c r="AP16" s="23">
        <f>AP6+AP9+AP12</f>
        <v/>
      </c>
      <c r="AQ16" s="23">
        <f>AQ6+AQ9+AQ12</f>
        <v/>
      </c>
      <c r="AR16" s="23">
        <f>AR6+AR9+AR12</f>
        <v/>
      </c>
      <c r="AS16" s="23">
        <f>AS6+AS9+AS12</f>
        <v/>
      </c>
      <c r="AT16" s="23">
        <f>AT6+AT9+AT12</f>
        <v/>
      </c>
      <c r="AU16" s="23">
        <f>AU6+AU9+AU12</f>
        <v/>
      </c>
      <c r="AV16" s="23">
        <f>AV6+AV9+AV12</f>
        <v/>
      </c>
      <c r="AW16" s="23">
        <f>AW6+AW9+AW12</f>
        <v/>
      </c>
      <c r="AX16" s="23">
        <f>AX6+AX9+AX12</f>
        <v/>
      </c>
      <c r="AY16" s="23">
        <f>AY6+AY9+AY12</f>
        <v/>
      </c>
      <c r="AZ16" s="23">
        <f>AZ6+AZ9+AZ12</f>
        <v/>
      </c>
      <c r="BA16" s="23">
        <f>BA6+BA9+BA12</f>
        <v/>
      </c>
      <c r="BB16" s="23">
        <f>BB6+BB9+BB12</f>
        <v/>
      </c>
    </row>
    <row r="18">
      <c r="A18" t="inlineStr">
        <is>
          <t>Monatl. Churn-Rate Starter (Helper)</t>
        </is>
      </c>
      <c r="B18" s="24">
        <f>INDEX(Treiber!$B$50:$B$54,B$1-2025)</f>
        <v/>
      </c>
      <c r="C18" s="24">
        <f>INDEX(Treiber!$B$50:$B$54,C$1-2025)</f>
        <v/>
      </c>
      <c r="D18" s="24">
        <f>INDEX(Treiber!$B$50:$B$54,D$1-2025)</f>
        <v/>
      </c>
      <c r="E18" s="24">
        <f>INDEX(Treiber!$B$50:$B$54,E$1-2025)</f>
        <v/>
      </c>
      <c r="F18" s="24">
        <f>INDEX(Treiber!$B$50:$B$54,F$1-2025)</f>
        <v/>
      </c>
      <c r="G18" s="24">
        <f>INDEX(Treiber!$B$50:$B$54,G$1-2025)</f>
        <v/>
      </c>
      <c r="H18" s="24">
        <f>INDEX(Treiber!$B$50:$B$54,H$1-2025)</f>
        <v/>
      </c>
      <c r="I18" s="24">
        <f>INDEX(Treiber!$B$50:$B$54,I$1-2025)</f>
        <v/>
      </c>
      <c r="J18" s="24">
        <f>INDEX(Treiber!$B$50:$B$54,J$1-2025)</f>
        <v/>
      </c>
      <c r="K18" s="24">
        <f>INDEX(Treiber!$B$50:$B$54,K$1-2025)</f>
        <v/>
      </c>
      <c r="L18" s="24">
        <f>INDEX(Treiber!$B$50:$B$54,L$1-2025)</f>
        <v/>
      </c>
      <c r="M18" s="24">
        <f>INDEX(Treiber!$B$50:$B$54,M$1-2025)</f>
        <v/>
      </c>
      <c r="N18" s="24">
        <f>INDEX(Treiber!$B$50:$B$54,N$1-2025)</f>
        <v/>
      </c>
      <c r="O18" s="24">
        <f>INDEX(Treiber!$B$50:$B$54,O$1-2025)</f>
        <v/>
      </c>
      <c r="P18" s="24">
        <f>INDEX(Treiber!$B$50:$B$54,P$1-2025)</f>
        <v/>
      </c>
      <c r="Q18" s="24">
        <f>INDEX(Treiber!$B$50:$B$54,Q$1-2025)</f>
        <v/>
      </c>
      <c r="R18" s="24">
        <f>INDEX(Treiber!$B$50:$B$54,R$1-2025)</f>
        <v/>
      </c>
      <c r="S18" s="24">
        <f>INDEX(Treiber!$B$50:$B$54,S$1-2025)</f>
        <v/>
      </c>
      <c r="T18" s="24">
        <f>INDEX(Treiber!$B$50:$B$54,T$1-2025)</f>
        <v/>
      </c>
      <c r="U18" s="24">
        <f>INDEX(Treiber!$B$50:$B$54,U$1-2025)</f>
        <v/>
      </c>
      <c r="V18" s="24">
        <f>INDEX(Treiber!$B$50:$B$54,V$1-2025)</f>
        <v/>
      </c>
      <c r="W18" s="24">
        <f>INDEX(Treiber!$B$50:$B$54,W$1-2025)</f>
        <v/>
      </c>
      <c r="X18" s="24">
        <f>INDEX(Treiber!$B$50:$B$54,X$1-2025)</f>
        <v/>
      </c>
      <c r="Y18" s="24">
        <f>INDEX(Treiber!$B$50:$B$54,Y$1-2025)</f>
        <v/>
      </c>
      <c r="Z18" s="24">
        <f>INDEX(Treiber!$B$50:$B$54,Z$1-2025)</f>
        <v/>
      </c>
      <c r="AA18" s="24">
        <f>INDEX(Treiber!$B$50:$B$54,AA$1-2025)</f>
        <v/>
      </c>
      <c r="AB18" s="24">
        <f>INDEX(Treiber!$B$50:$B$54,AB$1-2025)</f>
        <v/>
      </c>
      <c r="AC18" s="24">
        <f>INDEX(Treiber!$B$50:$B$54,AC$1-2025)</f>
        <v/>
      </c>
      <c r="AD18" s="24">
        <f>INDEX(Treiber!$B$50:$B$54,AD$1-2025)</f>
        <v/>
      </c>
      <c r="AE18" s="24">
        <f>INDEX(Treiber!$B$50:$B$54,AE$1-2025)</f>
        <v/>
      </c>
      <c r="AF18" s="24">
        <f>INDEX(Treiber!$B$50:$B$54,AF$1-2025)</f>
        <v/>
      </c>
      <c r="AG18" s="24">
        <f>INDEX(Treiber!$B$50:$B$54,AG$1-2025)</f>
        <v/>
      </c>
      <c r="AH18" s="24">
        <f>INDEX(Treiber!$B$50:$B$54,AH$1-2025)</f>
        <v/>
      </c>
      <c r="AI18" s="24">
        <f>INDEX(Treiber!$B$50:$B$54,AI$1-2025)</f>
        <v/>
      </c>
      <c r="AJ18" s="24">
        <f>INDEX(Treiber!$B$50:$B$54,AJ$1-2025)</f>
        <v/>
      </c>
      <c r="AK18" s="24">
        <f>INDEX(Treiber!$B$50:$B$54,AK$1-2025)</f>
        <v/>
      </c>
      <c r="AL18" s="24">
        <f>INDEX(Treiber!$B$50:$B$54,AL$1-2025)</f>
        <v/>
      </c>
      <c r="AM18" s="24">
        <f>INDEX(Treiber!$B$50:$B$54,AM$1-2025)</f>
        <v/>
      </c>
      <c r="AN18" s="24">
        <f>INDEX(Treiber!$B$50:$B$54,AN$1-2025)</f>
        <v/>
      </c>
      <c r="AO18" s="24">
        <f>INDEX(Treiber!$B$50:$B$54,AO$1-2025)</f>
        <v/>
      </c>
      <c r="AP18" s="24">
        <f>INDEX(Treiber!$B$50:$B$54,AP$1-2025)</f>
        <v/>
      </c>
      <c r="AQ18" s="24">
        <f>INDEX(Treiber!$B$50:$B$54,AQ$1-2025)</f>
        <v/>
      </c>
      <c r="AR18" s="24">
        <f>INDEX(Treiber!$B$50:$B$54,AR$1-2025)</f>
        <v/>
      </c>
      <c r="AS18" s="24">
        <f>INDEX(Treiber!$B$50:$B$54,AS$1-2025)</f>
        <v/>
      </c>
      <c r="AT18" s="24">
        <f>INDEX(Treiber!$B$50:$B$54,AT$1-2025)</f>
        <v/>
      </c>
      <c r="AU18" s="24">
        <f>INDEX(Treiber!$B$50:$B$54,AU$1-2025)</f>
        <v/>
      </c>
      <c r="AV18" s="24">
        <f>INDEX(Treiber!$B$50:$B$54,AV$1-2025)</f>
        <v/>
      </c>
      <c r="AW18" s="24">
        <f>INDEX(Treiber!$B$50:$B$54,AW$1-2025)</f>
        <v/>
      </c>
      <c r="AX18" s="24">
        <f>INDEX(Treiber!$B$50:$B$54,AX$1-2025)</f>
        <v/>
      </c>
      <c r="AY18" s="24">
        <f>INDEX(Treiber!$B$50:$B$54,AY$1-2025)</f>
        <v/>
      </c>
      <c r="AZ18" s="24">
        <f>INDEX(Treiber!$B$50:$B$54,AZ$1-2025)</f>
        <v/>
      </c>
      <c r="BA18" s="24">
        <f>INDEX(Treiber!$B$50:$B$54,BA$1-2025)</f>
        <v/>
      </c>
      <c r="BB18" s="24">
        <f>INDEX(Treiber!$B$50:$B$54,BB$1-2025)</f>
        <v/>
      </c>
    </row>
    <row r="19">
      <c r="A19" t="inlineStr">
        <is>
          <t>Monatl. Churn-Rate Professional (Helper)</t>
        </is>
      </c>
      <c r="B19" s="24">
        <f>INDEX(Treiber!$B$55:$B$59,B$1-2025)</f>
        <v/>
      </c>
      <c r="C19" s="24">
        <f>INDEX(Treiber!$B$55:$B$59,C$1-2025)</f>
        <v/>
      </c>
      <c r="D19" s="24">
        <f>INDEX(Treiber!$B$55:$B$59,D$1-2025)</f>
        <v/>
      </c>
      <c r="E19" s="24">
        <f>INDEX(Treiber!$B$55:$B$59,E$1-2025)</f>
        <v/>
      </c>
      <c r="F19" s="24">
        <f>INDEX(Treiber!$B$55:$B$59,F$1-2025)</f>
        <v/>
      </c>
      <c r="G19" s="24">
        <f>INDEX(Treiber!$B$55:$B$59,G$1-2025)</f>
        <v/>
      </c>
      <c r="H19" s="24">
        <f>INDEX(Treiber!$B$55:$B$59,H$1-2025)</f>
        <v/>
      </c>
      <c r="I19" s="24">
        <f>INDEX(Treiber!$B$55:$B$59,I$1-2025)</f>
        <v/>
      </c>
      <c r="J19" s="24">
        <f>INDEX(Treiber!$B$55:$B$59,J$1-2025)</f>
        <v/>
      </c>
      <c r="K19" s="24">
        <f>INDEX(Treiber!$B$55:$B$59,K$1-2025)</f>
        <v/>
      </c>
      <c r="L19" s="24">
        <f>INDEX(Treiber!$B$55:$B$59,L$1-2025)</f>
        <v/>
      </c>
      <c r="M19" s="24">
        <f>INDEX(Treiber!$B$55:$B$59,M$1-2025)</f>
        <v/>
      </c>
      <c r="N19" s="24">
        <f>INDEX(Treiber!$B$55:$B$59,N$1-2025)</f>
        <v/>
      </c>
      <c r="O19" s="24">
        <f>INDEX(Treiber!$B$55:$B$59,O$1-2025)</f>
        <v/>
      </c>
      <c r="P19" s="24">
        <f>INDEX(Treiber!$B$55:$B$59,P$1-2025)</f>
        <v/>
      </c>
      <c r="Q19" s="24">
        <f>INDEX(Treiber!$B$55:$B$59,Q$1-2025)</f>
        <v/>
      </c>
      <c r="R19" s="24">
        <f>INDEX(Treiber!$B$55:$B$59,R$1-2025)</f>
        <v/>
      </c>
      <c r="S19" s="24">
        <f>INDEX(Treiber!$B$55:$B$59,S$1-2025)</f>
        <v/>
      </c>
      <c r="T19" s="24">
        <f>INDEX(Treiber!$B$55:$B$59,T$1-2025)</f>
        <v/>
      </c>
      <c r="U19" s="24">
        <f>INDEX(Treiber!$B$55:$B$59,U$1-2025)</f>
        <v/>
      </c>
      <c r="V19" s="24">
        <f>INDEX(Treiber!$B$55:$B$59,V$1-2025)</f>
        <v/>
      </c>
      <c r="W19" s="24">
        <f>INDEX(Treiber!$B$55:$B$59,W$1-2025)</f>
        <v/>
      </c>
      <c r="X19" s="24">
        <f>INDEX(Treiber!$B$55:$B$59,X$1-2025)</f>
        <v/>
      </c>
      <c r="Y19" s="24">
        <f>INDEX(Treiber!$B$55:$B$59,Y$1-2025)</f>
        <v/>
      </c>
      <c r="Z19" s="24">
        <f>INDEX(Treiber!$B$55:$B$59,Z$1-2025)</f>
        <v/>
      </c>
      <c r="AA19" s="24">
        <f>INDEX(Treiber!$B$55:$B$59,AA$1-2025)</f>
        <v/>
      </c>
      <c r="AB19" s="24">
        <f>INDEX(Treiber!$B$55:$B$59,AB$1-2025)</f>
        <v/>
      </c>
      <c r="AC19" s="24">
        <f>INDEX(Treiber!$B$55:$B$59,AC$1-2025)</f>
        <v/>
      </c>
      <c r="AD19" s="24">
        <f>INDEX(Treiber!$B$55:$B$59,AD$1-2025)</f>
        <v/>
      </c>
      <c r="AE19" s="24">
        <f>INDEX(Treiber!$B$55:$B$59,AE$1-2025)</f>
        <v/>
      </c>
      <c r="AF19" s="24">
        <f>INDEX(Treiber!$B$55:$B$59,AF$1-2025)</f>
        <v/>
      </c>
      <c r="AG19" s="24">
        <f>INDEX(Treiber!$B$55:$B$59,AG$1-2025)</f>
        <v/>
      </c>
      <c r="AH19" s="24">
        <f>INDEX(Treiber!$B$55:$B$59,AH$1-2025)</f>
        <v/>
      </c>
      <c r="AI19" s="24">
        <f>INDEX(Treiber!$B$55:$B$59,AI$1-2025)</f>
        <v/>
      </c>
      <c r="AJ19" s="24">
        <f>INDEX(Treiber!$B$55:$B$59,AJ$1-2025)</f>
        <v/>
      </c>
      <c r="AK19" s="24">
        <f>INDEX(Treiber!$B$55:$B$59,AK$1-2025)</f>
        <v/>
      </c>
      <c r="AL19" s="24">
        <f>INDEX(Treiber!$B$55:$B$59,AL$1-2025)</f>
        <v/>
      </c>
      <c r="AM19" s="24">
        <f>INDEX(Treiber!$B$55:$B$59,AM$1-2025)</f>
        <v/>
      </c>
      <c r="AN19" s="24">
        <f>INDEX(Treiber!$B$55:$B$59,AN$1-2025)</f>
        <v/>
      </c>
      <c r="AO19" s="24">
        <f>INDEX(Treiber!$B$55:$B$59,AO$1-2025)</f>
        <v/>
      </c>
      <c r="AP19" s="24">
        <f>INDEX(Treiber!$B$55:$B$59,AP$1-2025)</f>
        <v/>
      </c>
      <c r="AQ19" s="24">
        <f>INDEX(Treiber!$B$55:$B$59,AQ$1-2025)</f>
        <v/>
      </c>
      <c r="AR19" s="24">
        <f>INDEX(Treiber!$B$55:$B$59,AR$1-2025)</f>
        <v/>
      </c>
      <c r="AS19" s="24">
        <f>INDEX(Treiber!$B$55:$B$59,AS$1-2025)</f>
        <v/>
      </c>
      <c r="AT19" s="24">
        <f>INDEX(Treiber!$B$55:$B$59,AT$1-2025)</f>
        <v/>
      </c>
      <c r="AU19" s="24">
        <f>INDEX(Treiber!$B$55:$B$59,AU$1-2025)</f>
        <v/>
      </c>
      <c r="AV19" s="24">
        <f>INDEX(Treiber!$B$55:$B$59,AV$1-2025)</f>
        <v/>
      </c>
      <c r="AW19" s="24">
        <f>INDEX(Treiber!$B$55:$B$59,AW$1-2025)</f>
        <v/>
      </c>
      <c r="AX19" s="24">
        <f>INDEX(Treiber!$B$55:$B$59,AX$1-2025)</f>
        <v/>
      </c>
      <c r="AY19" s="24">
        <f>INDEX(Treiber!$B$55:$B$59,AY$1-2025)</f>
        <v/>
      </c>
      <c r="AZ19" s="24">
        <f>INDEX(Treiber!$B$55:$B$59,AZ$1-2025)</f>
        <v/>
      </c>
      <c r="BA19" s="24">
        <f>INDEX(Treiber!$B$55:$B$59,BA$1-2025)</f>
        <v/>
      </c>
      <c r="BB19" s="24">
        <f>INDEX(Treiber!$B$55:$B$59,BB$1-2025)</f>
        <v/>
      </c>
    </row>
    <row r="20">
      <c r="A20" t="inlineStr">
        <is>
          <t>Monatl. Churn-Rate Enterprise (Helper)</t>
        </is>
      </c>
      <c r="B20" s="24">
        <f>INDEX(Treiber!$B$60:$B$64,B$1-2025)</f>
        <v/>
      </c>
      <c r="C20" s="24">
        <f>INDEX(Treiber!$B$60:$B$64,C$1-2025)</f>
        <v/>
      </c>
      <c r="D20" s="24">
        <f>INDEX(Treiber!$B$60:$B$64,D$1-2025)</f>
        <v/>
      </c>
      <c r="E20" s="24">
        <f>INDEX(Treiber!$B$60:$B$64,E$1-2025)</f>
        <v/>
      </c>
      <c r="F20" s="24">
        <f>INDEX(Treiber!$B$60:$B$64,F$1-2025)</f>
        <v/>
      </c>
      <c r="G20" s="24">
        <f>INDEX(Treiber!$B$60:$B$64,G$1-2025)</f>
        <v/>
      </c>
      <c r="H20" s="24">
        <f>INDEX(Treiber!$B$60:$B$64,H$1-2025)</f>
        <v/>
      </c>
      <c r="I20" s="24">
        <f>INDEX(Treiber!$B$60:$B$64,I$1-2025)</f>
        <v/>
      </c>
      <c r="J20" s="24">
        <f>INDEX(Treiber!$B$60:$B$64,J$1-2025)</f>
        <v/>
      </c>
      <c r="K20" s="24">
        <f>INDEX(Treiber!$B$60:$B$64,K$1-2025)</f>
        <v/>
      </c>
      <c r="L20" s="24">
        <f>INDEX(Treiber!$B$60:$B$64,L$1-2025)</f>
        <v/>
      </c>
      <c r="M20" s="24">
        <f>INDEX(Treiber!$B$60:$B$64,M$1-2025)</f>
        <v/>
      </c>
      <c r="N20" s="24">
        <f>INDEX(Treiber!$B$60:$B$64,N$1-2025)</f>
        <v/>
      </c>
      <c r="O20" s="24">
        <f>INDEX(Treiber!$B$60:$B$64,O$1-2025)</f>
        <v/>
      </c>
      <c r="P20" s="24">
        <f>INDEX(Treiber!$B$60:$B$64,P$1-2025)</f>
        <v/>
      </c>
      <c r="Q20" s="24">
        <f>INDEX(Treiber!$B$60:$B$64,Q$1-2025)</f>
        <v/>
      </c>
      <c r="R20" s="24">
        <f>INDEX(Treiber!$B$60:$B$64,R$1-2025)</f>
        <v/>
      </c>
      <c r="S20" s="24">
        <f>INDEX(Treiber!$B$60:$B$64,S$1-2025)</f>
        <v/>
      </c>
      <c r="T20" s="24">
        <f>INDEX(Treiber!$B$60:$B$64,T$1-2025)</f>
        <v/>
      </c>
      <c r="U20" s="24">
        <f>INDEX(Treiber!$B$60:$B$64,U$1-2025)</f>
        <v/>
      </c>
      <c r="V20" s="24">
        <f>INDEX(Treiber!$B$60:$B$64,V$1-2025)</f>
        <v/>
      </c>
      <c r="W20" s="24">
        <f>INDEX(Treiber!$B$60:$B$64,W$1-2025)</f>
        <v/>
      </c>
      <c r="X20" s="24">
        <f>INDEX(Treiber!$B$60:$B$64,X$1-2025)</f>
        <v/>
      </c>
      <c r="Y20" s="24">
        <f>INDEX(Treiber!$B$60:$B$64,Y$1-2025)</f>
        <v/>
      </c>
      <c r="Z20" s="24">
        <f>INDEX(Treiber!$B$60:$B$64,Z$1-2025)</f>
        <v/>
      </c>
      <c r="AA20" s="24">
        <f>INDEX(Treiber!$B$60:$B$64,AA$1-2025)</f>
        <v/>
      </c>
      <c r="AB20" s="24">
        <f>INDEX(Treiber!$B$60:$B$64,AB$1-2025)</f>
        <v/>
      </c>
      <c r="AC20" s="24">
        <f>INDEX(Treiber!$B$60:$B$64,AC$1-2025)</f>
        <v/>
      </c>
      <c r="AD20" s="24">
        <f>INDEX(Treiber!$B$60:$B$64,AD$1-2025)</f>
        <v/>
      </c>
      <c r="AE20" s="24">
        <f>INDEX(Treiber!$B$60:$B$64,AE$1-2025)</f>
        <v/>
      </c>
      <c r="AF20" s="24">
        <f>INDEX(Treiber!$B$60:$B$64,AF$1-2025)</f>
        <v/>
      </c>
      <c r="AG20" s="24">
        <f>INDEX(Treiber!$B$60:$B$64,AG$1-2025)</f>
        <v/>
      </c>
      <c r="AH20" s="24">
        <f>INDEX(Treiber!$B$60:$B$64,AH$1-2025)</f>
        <v/>
      </c>
      <c r="AI20" s="24">
        <f>INDEX(Treiber!$B$60:$B$64,AI$1-2025)</f>
        <v/>
      </c>
      <c r="AJ20" s="24">
        <f>INDEX(Treiber!$B$60:$B$64,AJ$1-2025)</f>
        <v/>
      </c>
      <c r="AK20" s="24">
        <f>INDEX(Treiber!$B$60:$B$64,AK$1-2025)</f>
        <v/>
      </c>
      <c r="AL20" s="24">
        <f>INDEX(Treiber!$B$60:$B$64,AL$1-2025)</f>
        <v/>
      </c>
      <c r="AM20" s="24">
        <f>INDEX(Treiber!$B$60:$B$64,AM$1-2025)</f>
        <v/>
      </c>
      <c r="AN20" s="24">
        <f>INDEX(Treiber!$B$60:$B$64,AN$1-2025)</f>
        <v/>
      </c>
      <c r="AO20" s="24">
        <f>INDEX(Treiber!$B$60:$B$64,AO$1-2025)</f>
        <v/>
      </c>
      <c r="AP20" s="24">
        <f>INDEX(Treiber!$B$60:$B$64,AP$1-2025)</f>
        <v/>
      </c>
      <c r="AQ20" s="24">
        <f>INDEX(Treiber!$B$60:$B$64,AQ$1-2025)</f>
        <v/>
      </c>
      <c r="AR20" s="24">
        <f>INDEX(Treiber!$B$60:$B$64,AR$1-2025)</f>
        <v/>
      </c>
      <c r="AS20" s="24">
        <f>INDEX(Treiber!$B$60:$B$64,AS$1-2025)</f>
        <v/>
      </c>
      <c r="AT20" s="24">
        <f>INDEX(Treiber!$B$60:$B$64,AT$1-2025)</f>
        <v/>
      </c>
      <c r="AU20" s="24">
        <f>INDEX(Treiber!$B$60:$B$64,AU$1-2025)</f>
        <v/>
      </c>
      <c r="AV20" s="24">
        <f>INDEX(Treiber!$B$60:$B$64,AV$1-2025)</f>
        <v/>
      </c>
      <c r="AW20" s="24">
        <f>INDEX(Treiber!$B$60:$B$64,AW$1-2025)</f>
        <v/>
      </c>
      <c r="AX20" s="24">
        <f>INDEX(Treiber!$B$60:$B$64,AX$1-2025)</f>
        <v/>
      </c>
      <c r="AY20" s="24">
        <f>INDEX(Treiber!$B$60:$B$64,AY$1-2025)</f>
        <v/>
      </c>
      <c r="AZ20" s="24">
        <f>INDEX(Treiber!$B$60:$B$64,AZ$1-2025)</f>
        <v/>
      </c>
      <c r="BA20" s="24">
        <f>INDEX(Treiber!$B$60:$B$64,BA$1-2025)</f>
        <v/>
      </c>
      <c r="BB20" s="24">
        <f>INDEX(Treiber!$B$60:$B$64,BB$1-2025)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4"/>
  <sheetViews>
    <sheetView zoomScale="14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B3" sqref="B3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21">
        <f>Treiber!$B$67</f>
        <v/>
      </c>
      <c r="C4" s="21">
        <f>IF(AND(C$2=1,C$1&gt;2026),B4*(1+INDEX(Treiber!$B$72:$B$75,C$1-2026)),B4)</f>
        <v/>
      </c>
      <c r="D4" s="21">
        <f>IF(AND(D$2=1,D$1&gt;2026),C4*(1+INDEX(Treiber!$B$72:$B$75,D$1-2026)),C4)</f>
        <v/>
      </c>
      <c r="E4" s="21">
        <f>IF(AND(E$2=1,E$1&gt;2026),D4*(1+INDEX(Treiber!$B$72:$B$75,E$1-2026)),D4)</f>
        <v/>
      </c>
      <c r="F4" s="21">
        <f>IF(AND(F$2=1,F$1&gt;2026),E4*(1+INDEX(Treiber!$B$72:$B$75,F$1-2026)),E4)</f>
        <v/>
      </c>
      <c r="G4" s="21">
        <f>IF(AND(G$2=1,G$1&gt;2026),F4*(1+INDEX(Treiber!$B$72:$B$75,G$1-2026)),F4)</f>
        <v/>
      </c>
      <c r="H4" s="21">
        <f>IF(AND(H$2=1,H$1&gt;2026),G4*(1+INDEX(Treiber!$B$72:$B$75,H$1-2026)),G4)</f>
        <v/>
      </c>
      <c r="I4" s="21">
        <f>IF(AND(I$2=1,I$1&gt;2026),H4*(1+INDEX(Treiber!$B$72:$B$75,I$1-2026)),H4)</f>
        <v/>
      </c>
      <c r="J4" s="21">
        <f>IF(AND(J$2=1,J$1&gt;2026),I4*(1+INDEX(Treiber!$B$72:$B$75,J$1-2026)),I4)</f>
        <v/>
      </c>
      <c r="K4" s="21">
        <f>IF(AND(K$2=1,K$1&gt;2026),J4*(1+INDEX(Treiber!$B$72:$B$75,K$1-2026)),J4)</f>
        <v/>
      </c>
      <c r="L4" s="21">
        <f>IF(AND(L$2=1,L$1&gt;2026),K4*(1+INDEX(Treiber!$B$72:$B$75,L$1-2026)),K4)</f>
        <v/>
      </c>
      <c r="M4" s="21">
        <f>IF(AND(M$2=1,M$1&gt;2026),L4*(1+INDEX(Treiber!$B$72:$B$75,M$1-2026)),L4)</f>
        <v/>
      </c>
      <c r="N4" s="21">
        <f>IF(AND(N$2=1,N$1&gt;2026),M4*(1+INDEX(Treiber!$B$72:$B$75,N$1-2026)),M4)</f>
        <v/>
      </c>
      <c r="O4" s="21">
        <f>IF(AND(O$2=1,O$1&gt;2026),N4*(1+INDEX(Treiber!$B$72:$B$75,O$1-2026)),N4)</f>
        <v/>
      </c>
      <c r="P4" s="21">
        <f>IF(AND(P$2=1,P$1&gt;2026),O4*(1+INDEX(Treiber!$B$72:$B$75,P$1-2026)),O4)</f>
        <v/>
      </c>
      <c r="Q4" s="21">
        <f>IF(AND(Q$2=1,Q$1&gt;2026),P4*(1+INDEX(Treiber!$B$72:$B$75,Q$1-2026)),P4)</f>
        <v/>
      </c>
      <c r="R4" s="21">
        <f>IF(AND(R$2=1,R$1&gt;2026),Q4*(1+INDEX(Treiber!$B$72:$B$75,R$1-2026)),Q4)</f>
        <v/>
      </c>
      <c r="S4" s="21">
        <f>IF(AND(S$2=1,S$1&gt;2026),R4*(1+INDEX(Treiber!$B$72:$B$75,S$1-2026)),R4)</f>
        <v/>
      </c>
      <c r="T4" s="21">
        <f>IF(AND(T$2=1,T$1&gt;2026),S4*(1+INDEX(Treiber!$B$72:$B$75,T$1-2026)),S4)</f>
        <v/>
      </c>
      <c r="U4" s="21">
        <f>IF(AND(U$2=1,U$1&gt;2026),T4*(1+INDEX(Treiber!$B$72:$B$75,U$1-2026)),T4)</f>
        <v/>
      </c>
      <c r="V4" s="21">
        <f>IF(AND(V$2=1,V$1&gt;2026),U4*(1+INDEX(Treiber!$B$72:$B$75,V$1-2026)),U4)</f>
        <v/>
      </c>
      <c r="W4" s="21">
        <f>IF(AND(W$2=1,W$1&gt;2026),V4*(1+INDEX(Treiber!$B$72:$B$75,W$1-2026)),V4)</f>
        <v/>
      </c>
      <c r="X4" s="21">
        <f>IF(AND(X$2=1,X$1&gt;2026),W4*(1+INDEX(Treiber!$B$72:$B$75,X$1-2026)),W4)</f>
        <v/>
      </c>
      <c r="Y4" s="21">
        <f>IF(AND(Y$2=1,Y$1&gt;2026),X4*(1+INDEX(Treiber!$B$72:$B$75,Y$1-2026)),X4)</f>
        <v/>
      </c>
      <c r="Z4" s="21">
        <f>IF(AND(Z$2=1,Z$1&gt;2026),Y4*(1+INDEX(Treiber!$B$72:$B$75,Z$1-2026)),Y4)</f>
        <v/>
      </c>
      <c r="AA4" s="21">
        <f>IF(AND(AA$2=1,AA$1&gt;2026),Z4*(1+INDEX(Treiber!$B$72:$B$75,AA$1-2026)),Z4)</f>
        <v/>
      </c>
      <c r="AB4" s="21">
        <f>IF(AND(AB$2=1,AB$1&gt;2026),AA4*(1+INDEX(Treiber!$B$72:$B$75,AB$1-2026)),AA4)</f>
        <v/>
      </c>
      <c r="AC4" s="21">
        <f>IF(AND(AC$2=1,AC$1&gt;2026),AB4*(1+INDEX(Treiber!$B$72:$B$75,AC$1-2026)),AB4)</f>
        <v/>
      </c>
      <c r="AD4" s="21">
        <f>IF(AND(AD$2=1,AD$1&gt;2026),AC4*(1+INDEX(Treiber!$B$72:$B$75,AD$1-2026)),AC4)</f>
        <v/>
      </c>
      <c r="AE4" s="21">
        <f>IF(AND(AE$2=1,AE$1&gt;2026),AD4*(1+INDEX(Treiber!$B$72:$B$75,AE$1-2026)),AD4)</f>
        <v/>
      </c>
      <c r="AF4" s="21">
        <f>IF(AND(AF$2=1,AF$1&gt;2026),AE4*(1+INDEX(Treiber!$B$72:$B$75,AF$1-2026)),AE4)</f>
        <v/>
      </c>
      <c r="AG4" s="21">
        <f>IF(AND(AG$2=1,AG$1&gt;2026),AF4*(1+INDEX(Treiber!$B$72:$B$75,AG$1-2026)),AF4)</f>
        <v/>
      </c>
      <c r="AH4" s="21">
        <f>IF(AND(AH$2=1,AH$1&gt;2026),AG4*(1+INDEX(Treiber!$B$72:$B$75,AH$1-2026)),AG4)</f>
        <v/>
      </c>
      <c r="AI4" s="21">
        <f>IF(AND(AI$2=1,AI$1&gt;2026),AH4*(1+INDEX(Treiber!$B$72:$B$75,AI$1-2026)),AH4)</f>
        <v/>
      </c>
      <c r="AJ4" s="21">
        <f>IF(AND(AJ$2=1,AJ$1&gt;2026),AI4*(1+INDEX(Treiber!$B$72:$B$75,AJ$1-2026)),AI4)</f>
        <v/>
      </c>
      <c r="AK4" s="21">
        <f>IF(AND(AK$2=1,AK$1&gt;2026),AJ4*(1+INDEX(Treiber!$B$72:$B$75,AK$1-2026)),AJ4)</f>
        <v/>
      </c>
      <c r="AL4" s="21">
        <f>IF(AND(AL$2=1,AL$1&gt;2026),AK4*(1+INDEX(Treiber!$B$72:$B$75,AL$1-2026)),AK4)</f>
        <v/>
      </c>
      <c r="AM4" s="21">
        <f>IF(AND(AM$2=1,AM$1&gt;2026),AL4*(1+INDEX(Treiber!$B$72:$B$75,AM$1-2026)),AL4)</f>
        <v/>
      </c>
      <c r="AN4" s="21">
        <f>IF(AND(AN$2=1,AN$1&gt;2026),AM4*(1+INDEX(Treiber!$B$72:$B$75,AN$1-2026)),AM4)</f>
        <v/>
      </c>
      <c r="AO4" s="21">
        <f>IF(AND(AO$2=1,AO$1&gt;2026),AN4*(1+INDEX(Treiber!$B$72:$B$75,AO$1-2026)),AN4)</f>
        <v/>
      </c>
      <c r="AP4" s="21">
        <f>IF(AND(AP$2=1,AP$1&gt;2026),AO4*(1+INDEX(Treiber!$B$72:$B$75,AP$1-2026)),AO4)</f>
        <v/>
      </c>
      <c r="AQ4" s="21">
        <f>IF(AND(AQ$2=1,AQ$1&gt;2026),AP4*(1+INDEX(Treiber!$B$72:$B$75,AQ$1-2026)),AP4)</f>
        <v/>
      </c>
      <c r="AR4" s="21">
        <f>IF(AND(AR$2=1,AR$1&gt;2026),AQ4*(1+INDEX(Treiber!$B$72:$B$75,AR$1-2026)),AQ4)</f>
        <v/>
      </c>
      <c r="AS4" s="21">
        <f>IF(AND(AS$2=1,AS$1&gt;2026),AR4*(1+INDEX(Treiber!$B$72:$B$75,AS$1-2026)),AR4)</f>
        <v/>
      </c>
      <c r="AT4" s="21">
        <f>IF(AND(AT$2=1,AT$1&gt;2026),AS4*(1+INDEX(Treiber!$B$72:$B$75,AT$1-2026)),AS4)</f>
        <v/>
      </c>
      <c r="AU4" s="21">
        <f>IF(AND(AU$2=1,AU$1&gt;2026),AT4*(1+INDEX(Treiber!$B$72:$B$75,AU$1-2026)),AT4)</f>
        <v/>
      </c>
      <c r="AV4" s="21">
        <f>IF(AND(AV$2=1,AV$1&gt;2026),AU4*(1+INDEX(Treiber!$B$72:$B$75,AV$1-2026)),AU4)</f>
        <v/>
      </c>
      <c r="AW4" s="21">
        <f>IF(AND(AW$2=1,AW$1&gt;2026),AV4*(1+INDEX(Treiber!$B$72:$B$75,AW$1-2026)),AV4)</f>
        <v/>
      </c>
      <c r="AX4" s="21">
        <f>IF(AND(AX$2=1,AX$1&gt;2026),AW4*(1+INDEX(Treiber!$B$72:$B$75,AX$1-2026)),AW4)</f>
        <v/>
      </c>
      <c r="AY4" s="21">
        <f>IF(AND(AY$2=1,AY$1&gt;2026),AX4*(1+INDEX(Treiber!$B$72:$B$75,AY$1-2026)),AX4)</f>
        <v/>
      </c>
      <c r="AZ4" s="21">
        <f>IF(AND(AZ$2=1,AZ$1&gt;2026),AY4*(1+INDEX(Treiber!$B$72:$B$75,AZ$1-2026)),AY4)</f>
        <v/>
      </c>
      <c r="BA4" s="21">
        <f>IF(AND(BA$2=1,BA$1&gt;2026),AZ4*(1+INDEX(Treiber!$B$72:$B$75,BA$1-2026)),AZ4)</f>
        <v/>
      </c>
      <c r="BB4" s="21">
        <f>IF(AND(BB$2=1,BB$1&gt;2026),BA4*(1+INDEX(Treiber!$B$72:$B$75,BB$1-2026)),BA4)</f>
        <v/>
      </c>
    </row>
    <row r="5">
      <c r="A5" t="inlineStr">
        <is>
          <t>Anzahl Kunden (Starter)</t>
        </is>
      </c>
      <c r="B5" s="23">
        <f>Kunden!B6</f>
        <v/>
      </c>
      <c r="C5" s="23">
        <f>Kunden!C6</f>
        <v/>
      </c>
      <c r="D5" s="23">
        <f>Kunden!D6</f>
        <v/>
      </c>
      <c r="E5" s="23">
        <f>Kunden!E6</f>
        <v/>
      </c>
      <c r="F5" s="23">
        <f>Kunden!F6</f>
        <v/>
      </c>
      <c r="G5" s="23">
        <f>Kunden!G6</f>
        <v/>
      </c>
      <c r="H5" s="23">
        <f>Kunden!H6</f>
        <v/>
      </c>
      <c r="I5" s="23">
        <f>Kunden!I6</f>
        <v/>
      </c>
      <c r="J5" s="23">
        <f>Kunden!J6</f>
        <v/>
      </c>
      <c r="K5" s="23">
        <f>Kunden!K6</f>
        <v/>
      </c>
      <c r="L5" s="23">
        <f>Kunden!L6</f>
        <v/>
      </c>
      <c r="M5" s="23">
        <f>Kunden!M6</f>
        <v/>
      </c>
      <c r="N5" s="23">
        <f>Kunden!N6</f>
        <v/>
      </c>
      <c r="O5" s="23">
        <f>Kunden!O6</f>
        <v/>
      </c>
      <c r="P5" s="23">
        <f>Kunden!P6</f>
        <v/>
      </c>
      <c r="Q5" s="23">
        <f>Kunden!Q6</f>
        <v/>
      </c>
      <c r="R5" s="23">
        <f>Kunden!R6</f>
        <v/>
      </c>
      <c r="S5" s="23">
        <f>Kunden!S6</f>
        <v/>
      </c>
      <c r="T5" s="23">
        <f>Kunden!T6</f>
        <v/>
      </c>
      <c r="U5" s="23">
        <f>Kunden!U6</f>
        <v/>
      </c>
      <c r="V5" s="23">
        <f>Kunden!V6</f>
        <v/>
      </c>
      <c r="W5" s="23">
        <f>Kunden!W6</f>
        <v/>
      </c>
      <c r="X5" s="23">
        <f>Kunden!X6</f>
        <v/>
      </c>
      <c r="Y5" s="23">
        <f>Kunden!Y6</f>
        <v/>
      </c>
      <c r="Z5" s="23">
        <f>Kunden!Z6</f>
        <v/>
      </c>
      <c r="AA5" s="23">
        <f>Kunden!AA6</f>
        <v/>
      </c>
      <c r="AB5" s="23">
        <f>Kunden!AB6</f>
        <v/>
      </c>
      <c r="AC5" s="23">
        <f>Kunden!AC6</f>
        <v/>
      </c>
      <c r="AD5" s="23">
        <f>Kunden!AD6</f>
        <v/>
      </c>
      <c r="AE5" s="23">
        <f>Kunden!AE6</f>
        <v/>
      </c>
      <c r="AF5" s="23">
        <f>Kunden!AF6</f>
        <v/>
      </c>
      <c r="AG5" s="23">
        <f>Kunden!AG6</f>
        <v/>
      </c>
      <c r="AH5" s="23">
        <f>Kunden!AH6</f>
        <v/>
      </c>
      <c r="AI5" s="23">
        <f>Kunden!AI6</f>
        <v/>
      </c>
      <c r="AJ5" s="23">
        <f>Kunden!AJ6</f>
        <v/>
      </c>
      <c r="AK5" s="23">
        <f>Kunden!AK6</f>
        <v/>
      </c>
      <c r="AL5" s="23">
        <f>Kunden!AL6</f>
        <v/>
      </c>
      <c r="AM5" s="23">
        <f>Kunden!AM6</f>
        <v/>
      </c>
      <c r="AN5" s="23">
        <f>Kunden!AN6</f>
        <v/>
      </c>
      <c r="AO5" s="23">
        <f>Kunden!AO6</f>
        <v/>
      </c>
      <c r="AP5" s="23">
        <f>Kunden!AP6</f>
        <v/>
      </c>
      <c r="AQ5" s="23">
        <f>Kunden!AQ6</f>
        <v/>
      </c>
      <c r="AR5" s="23">
        <f>Kunden!AR6</f>
        <v/>
      </c>
      <c r="AS5" s="23">
        <f>Kunden!AS6</f>
        <v/>
      </c>
      <c r="AT5" s="23">
        <f>Kunden!AT6</f>
        <v/>
      </c>
      <c r="AU5" s="23">
        <f>Kunden!AU6</f>
        <v/>
      </c>
      <c r="AV5" s="23">
        <f>Kunden!AV6</f>
        <v/>
      </c>
      <c r="AW5" s="23">
        <f>Kunden!AW6</f>
        <v/>
      </c>
      <c r="AX5" s="23">
        <f>Kunden!AX6</f>
        <v/>
      </c>
      <c r="AY5" s="23">
        <f>Kunden!AY6</f>
        <v/>
      </c>
      <c r="AZ5" s="23">
        <f>Kunden!AZ6</f>
        <v/>
      </c>
      <c r="BA5" s="23">
        <f>Kunden!BA6</f>
        <v/>
      </c>
      <c r="BB5" s="23">
        <f>Kunden!BB6</f>
        <v/>
      </c>
    </row>
    <row r="6">
      <c r="A6" s="1" t="inlineStr">
        <is>
          <t>Umsatz (Starter)</t>
        </is>
      </c>
      <c r="B6" s="21">
        <f>B4*B5</f>
        <v/>
      </c>
      <c r="C6" s="21">
        <f>C4*C5</f>
        <v/>
      </c>
      <c r="D6" s="21">
        <f>D4*D5</f>
        <v/>
      </c>
      <c r="E6" s="21">
        <f>E4*E5</f>
        <v/>
      </c>
      <c r="F6" s="21">
        <f>F4*F5</f>
        <v/>
      </c>
      <c r="G6" s="21">
        <f>G4*G5</f>
        <v/>
      </c>
      <c r="H6" s="21">
        <f>H4*H5</f>
        <v/>
      </c>
      <c r="I6" s="21">
        <f>I4*I5</f>
        <v/>
      </c>
      <c r="J6" s="21">
        <f>J4*J5</f>
        <v/>
      </c>
      <c r="K6" s="21">
        <f>K4*K5</f>
        <v/>
      </c>
      <c r="L6" s="21">
        <f>L4*L5</f>
        <v/>
      </c>
      <c r="M6" s="21">
        <f>M4*M5</f>
        <v/>
      </c>
      <c r="N6" s="21">
        <f>N4*N5</f>
        <v/>
      </c>
      <c r="O6" s="21">
        <f>O4*O5</f>
        <v/>
      </c>
      <c r="P6" s="21">
        <f>P4*P5</f>
        <v/>
      </c>
      <c r="Q6" s="21">
        <f>Q4*Q5</f>
        <v/>
      </c>
      <c r="R6" s="21">
        <f>R4*R5</f>
        <v/>
      </c>
      <c r="S6" s="21">
        <f>S4*S5</f>
        <v/>
      </c>
      <c r="T6" s="21">
        <f>T4*T5</f>
        <v/>
      </c>
      <c r="U6" s="21">
        <f>U4*U5</f>
        <v/>
      </c>
      <c r="V6" s="21">
        <f>V4*V5</f>
        <v/>
      </c>
      <c r="W6" s="21">
        <f>W4*W5</f>
        <v/>
      </c>
      <c r="X6" s="21">
        <f>X4*X5</f>
        <v/>
      </c>
      <c r="Y6" s="21">
        <f>Y4*Y5</f>
        <v/>
      </c>
      <c r="Z6" s="21">
        <f>Z4*Z5</f>
        <v/>
      </c>
      <c r="AA6" s="21">
        <f>AA4*AA5</f>
        <v/>
      </c>
      <c r="AB6" s="21">
        <f>AB4*AB5</f>
        <v/>
      </c>
      <c r="AC6" s="21">
        <f>AC4*AC5</f>
        <v/>
      </c>
      <c r="AD6" s="21">
        <f>AD4*AD5</f>
        <v/>
      </c>
      <c r="AE6" s="21">
        <f>AE4*AE5</f>
        <v/>
      </c>
      <c r="AF6" s="21">
        <f>AF4*AF5</f>
        <v/>
      </c>
      <c r="AG6" s="21">
        <f>AG4*AG5</f>
        <v/>
      </c>
      <c r="AH6" s="21">
        <f>AH4*AH5</f>
        <v/>
      </c>
      <c r="AI6" s="21">
        <f>AI4*AI5</f>
        <v/>
      </c>
      <c r="AJ6" s="21">
        <f>AJ4*AJ5</f>
        <v/>
      </c>
      <c r="AK6" s="21">
        <f>AK4*AK5</f>
        <v/>
      </c>
      <c r="AL6" s="21">
        <f>AL4*AL5</f>
        <v/>
      </c>
      <c r="AM6" s="21">
        <f>AM4*AM5</f>
        <v/>
      </c>
      <c r="AN6" s="21">
        <f>AN4*AN5</f>
        <v/>
      </c>
      <c r="AO6" s="21">
        <f>AO4*AO5</f>
        <v/>
      </c>
      <c r="AP6" s="21">
        <f>AP4*AP5</f>
        <v/>
      </c>
      <c r="AQ6" s="21">
        <f>AQ4*AQ5</f>
        <v/>
      </c>
      <c r="AR6" s="21">
        <f>AR4*AR5</f>
        <v/>
      </c>
      <c r="AS6" s="21">
        <f>AS4*AS5</f>
        <v/>
      </c>
      <c r="AT6" s="21">
        <f>AT4*AT5</f>
        <v/>
      </c>
      <c r="AU6" s="21">
        <f>AU4*AU5</f>
        <v/>
      </c>
      <c r="AV6" s="21">
        <f>AV4*AV5</f>
        <v/>
      </c>
      <c r="AW6" s="21">
        <f>AW4*AW5</f>
        <v/>
      </c>
      <c r="AX6" s="21">
        <f>AX4*AX5</f>
        <v/>
      </c>
      <c r="AY6" s="21">
        <f>AY4*AY5</f>
        <v/>
      </c>
      <c r="AZ6" s="21">
        <f>AZ4*AZ5</f>
        <v/>
      </c>
      <c r="BA6" s="21">
        <f>BA4*BA5</f>
        <v/>
      </c>
      <c r="BB6" s="21">
        <f>BB4*BB5</f>
        <v/>
      </c>
    </row>
    <row r="7">
      <c r="A7" t="inlineStr">
        <is>
          <t>Preis/Monat (Professional)</t>
        </is>
      </c>
      <c r="B7" s="21">
        <f>Treiber!$B$68</f>
        <v/>
      </c>
      <c r="C7" s="21">
        <f>IF(AND(C$2=1,C$1&gt;2026),B7*(1+INDEX(Treiber!$B$72:$B$75,C$1-2026)),B7)</f>
        <v/>
      </c>
      <c r="D7" s="21">
        <f>IF(AND(D$2=1,D$1&gt;2026),C7*(1+INDEX(Treiber!$B$72:$B$75,D$1-2026)),C7)</f>
        <v/>
      </c>
      <c r="E7" s="21">
        <f>IF(AND(E$2=1,E$1&gt;2026),D7*(1+INDEX(Treiber!$B$72:$B$75,E$1-2026)),D7)</f>
        <v/>
      </c>
      <c r="F7" s="21">
        <f>IF(AND(F$2=1,F$1&gt;2026),E7*(1+INDEX(Treiber!$B$72:$B$75,F$1-2026)),E7)</f>
        <v/>
      </c>
      <c r="G7" s="21">
        <f>IF(AND(G$2=1,G$1&gt;2026),F7*(1+INDEX(Treiber!$B$72:$B$75,G$1-2026)),F7)</f>
        <v/>
      </c>
      <c r="H7" s="21">
        <f>IF(AND(H$2=1,H$1&gt;2026),G7*(1+INDEX(Treiber!$B$72:$B$75,H$1-2026)),G7)</f>
        <v/>
      </c>
      <c r="I7" s="21">
        <f>IF(AND(I$2=1,I$1&gt;2026),H7*(1+INDEX(Treiber!$B$72:$B$75,I$1-2026)),H7)</f>
        <v/>
      </c>
      <c r="J7" s="21">
        <f>IF(AND(J$2=1,J$1&gt;2026),I7*(1+INDEX(Treiber!$B$72:$B$75,J$1-2026)),I7)</f>
        <v/>
      </c>
      <c r="K7" s="21">
        <f>IF(AND(K$2=1,K$1&gt;2026),J7*(1+INDEX(Treiber!$B$72:$B$75,K$1-2026)),J7)</f>
        <v/>
      </c>
      <c r="L7" s="21">
        <f>IF(AND(L$2=1,L$1&gt;2026),K7*(1+INDEX(Treiber!$B$72:$B$75,L$1-2026)),K7)</f>
        <v/>
      </c>
      <c r="M7" s="21">
        <f>IF(AND(M$2=1,M$1&gt;2026),L7*(1+INDEX(Treiber!$B$72:$B$75,M$1-2026)),L7)</f>
        <v/>
      </c>
      <c r="N7" s="21">
        <f>IF(AND(N$2=1,N$1&gt;2026),M7*(1+INDEX(Treiber!$B$72:$B$75,N$1-2026)),M7)</f>
        <v/>
      </c>
      <c r="O7" s="21">
        <f>IF(AND(O$2=1,O$1&gt;2026),N7*(1+INDEX(Treiber!$B$72:$B$75,O$1-2026)),N7)</f>
        <v/>
      </c>
      <c r="P7" s="21">
        <f>IF(AND(P$2=1,P$1&gt;2026),O7*(1+INDEX(Treiber!$B$72:$B$75,P$1-2026)),O7)</f>
        <v/>
      </c>
      <c r="Q7" s="21">
        <f>IF(AND(Q$2=1,Q$1&gt;2026),P7*(1+INDEX(Treiber!$B$72:$B$75,Q$1-2026)),P7)</f>
        <v/>
      </c>
      <c r="R7" s="21">
        <f>IF(AND(R$2=1,R$1&gt;2026),Q7*(1+INDEX(Treiber!$B$72:$B$75,R$1-2026)),Q7)</f>
        <v/>
      </c>
      <c r="S7" s="21">
        <f>IF(AND(S$2=1,S$1&gt;2026),R7*(1+INDEX(Treiber!$B$72:$B$75,S$1-2026)),R7)</f>
        <v/>
      </c>
      <c r="T7" s="21">
        <f>IF(AND(T$2=1,T$1&gt;2026),S7*(1+INDEX(Treiber!$B$72:$B$75,T$1-2026)),S7)</f>
        <v/>
      </c>
      <c r="U7" s="21">
        <f>IF(AND(U$2=1,U$1&gt;2026),T7*(1+INDEX(Treiber!$B$72:$B$75,U$1-2026)),T7)</f>
        <v/>
      </c>
      <c r="V7" s="21">
        <f>IF(AND(V$2=1,V$1&gt;2026),U7*(1+INDEX(Treiber!$B$72:$B$75,V$1-2026)),U7)</f>
        <v/>
      </c>
      <c r="W7" s="21">
        <f>IF(AND(W$2=1,W$1&gt;2026),V7*(1+INDEX(Treiber!$B$72:$B$75,W$1-2026)),V7)</f>
        <v/>
      </c>
      <c r="X7" s="21">
        <f>IF(AND(X$2=1,X$1&gt;2026),W7*(1+INDEX(Treiber!$B$72:$B$75,X$1-2026)),W7)</f>
        <v/>
      </c>
      <c r="Y7" s="21">
        <f>IF(AND(Y$2=1,Y$1&gt;2026),X7*(1+INDEX(Treiber!$B$72:$B$75,Y$1-2026)),X7)</f>
        <v/>
      </c>
      <c r="Z7" s="21">
        <f>IF(AND(Z$2=1,Z$1&gt;2026),Y7*(1+INDEX(Treiber!$B$72:$B$75,Z$1-2026)),Y7)</f>
        <v/>
      </c>
      <c r="AA7" s="21">
        <f>IF(AND(AA$2=1,AA$1&gt;2026),Z7*(1+INDEX(Treiber!$B$72:$B$75,AA$1-2026)),Z7)</f>
        <v/>
      </c>
      <c r="AB7" s="21">
        <f>IF(AND(AB$2=1,AB$1&gt;2026),AA7*(1+INDEX(Treiber!$B$72:$B$75,AB$1-2026)),AA7)</f>
        <v/>
      </c>
      <c r="AC7" s="21">
        <f>IF(AND(AC$2=1,AC$1&gt;2026),AB7*(1+INDEX(Treiber!$B$72:$B$75,AC$1-2026)),AB7)</f>
        <v/>
      </c>
      <c r="AD7" s="21">
        <f>IF(AND(AD$2=1,AD$1&gt;2026),AC7*(1+INDEX(Treiber!$B$72:$B$75,AD$1-2026)),AC7)</f>
        <v/>
      </c>
      <c r="AE7" s="21">
        <f>IF(AND(AE$2=1,AE$1&gt;2026),AD7*(1+INDEX(Treiber!$B$72:$B$75,AE$1-2026)),AD7)</f>
        <v/>
      </c>
      <c r="AF7" s="21">
        <f>IF(AND(AF$2=1,AF$1&gt;2026),AE7*(1+INDEX(Treiber!$B$72:$B$75,AF$1-2026)),AE7)</f>
        <v/>
      </c>
      <c r="AG7" s="21">
        <f>IF(AND(AG$2=1,AG$1&gt;2026),AF7*(1+INDEX(Treiber!$B$72:$B$75,AG$1-2026)),AF7)</f>
        <v/>
      </c>
      <c r="AH7" s="21">
        <f>IF(AND(AH$2=1,AH$1&gt;2026),AG7*(1+INDEX(Treiber!$B$72:$B$75,AH$1-2026)),AG7)</f>
        <v/>
      </c>
      <c r="AI7" s="21">
        <f>IF(AND(AI$2=1,AI$1&gt;2026),AH7*(1+INDEX(Treiber!$B$72:$B$75,AI$1-2026)),AH7)</f>
        <v/>
      </c>
      <c r="AJ7" s="21">
        <f>IF(AND(AJ$2=1,AJ$1&gt;2026),AI7*(1+INDEX(Treiber!$B$72:$B$75,AJ$1-2026)),AI7)</f>
        <v/>
      </c>
      <c r="AK7" s="21">
        <f>IF(AND(AK$2=1,AK$1&gt;2026),AJ7*(1+INDEX(Treiber!$B$72:$B$75,AK$1-2026)),AJ7)</f>
        <v/>
      </c>
      <c r="AL7" s="21">
        <f>IF(AND(AL$2=1,AL$1&gt;2026),AK7*(1+INDEX(Treiber!$B$72:$B$75,AL$1-2026)),AK7)</f>
        <v/>
      </c>
      <c r="AM7" s="21">
        <f>IF(AND(AM$2=1,AM$1&gt;2026),AL7*(1+INDEX(Treiber!$B$72:$B$75,AM$1-2026)),AL7)</f>
        <v/>
      </c>
      <c r="AN7" s="21">
        <f>IF(AND(AN$2=1,AN$1&gt;2026),AM7*(1+INDEX(Treiber!$B$72:$B$75,AN$1-2026)),AM7)</f>
        <v/>
      </c>
      <c r="AO7" s="21">
        <f>IF(AND(AO$2=1,AO$1&gt;2026),AN7*(1+INDEX(Treiber!$B$72:$B$75,AO$1-2026)),AN7)</f>
        <v/>
      </c>
      <c r="AP7" s="21">
        <f>IF(AND(AP$2=1,AP$1&gt;2026),AO7*(1+INDEX(Treiber!$B$72:$B$75,AP$1-2026)),AO7)</f>
        <v/>
      </c>
      <c r="AQ7" s="21">
        <f>IF(AND(AQ$2=1,AQ$1&gt;2026),AP7*(1+INDEX(Treiber!$B$72:$B$75,AQ$1-2026)),AP7)</f>
        <v/>
      </c>
      <c r="AR7" s="21">
        <f>IF(AND(AR$2=1,AR$1&gt;2026),AQ7*(1+INDEX(Treiber!$B$72:$B$75,AR$1-2026)),AQ7)</f>
        <v/>
      </c>
      <c r="AS7" s="21">
        <f>IF(AND(AS$2=1,AS$1&gt;2026),AR7*(1+INDEX(Treiber!$B$72:$B$75,AS$1-2026)),AR7)</f>
        <v/>
      </c>
      <c r="AT7" s="21">
        <f>IF(AND(AT$2=1,AT$1&gt;2026),AS7*(1+INDEX(Treiber!$B$72:$B$75,AT$1-2026)),AS7)</f>
        <v/>
      </c>
      <c r="AU7" s="21">
        <f>IF(AND(AU$2=1,AU$1&gt;2026),AT7*(1+INDEX(Treiber!$B$72:$B$75,AU$1-2026)),AT7)</f>
        <v/>
      </c>
      <c r="AV7" s="21">
        <f>IF(AND(AV$2=1,AV$1&gt;2026),AU7*(1+INDEX(Treiber!$B$72:$B$75,AV$1-2026)),AU7)</f>
        <v/>
      </c>
      <c r="AW7" s="21">
        <f>IF(AND(AW$2=1,AW$1&gt;2026),AV7*(1+INDEX(Treiber!$B$72:$B$75,AW$1-2026)),AV7)</f>
        <v/>
      </c>
      <c r="AX7" s="21">
        <f>IF(AND(AX$2=1,AX$1&gt;2026),AW7*(1+INDEX(Treiber!$B$72:$B$75,AX$1-2026)),AW7)</f>
        <v/>
      </c>
      <c r="AY7" s="21">
        <f>IF(AND(AY$2=1,AY$1&gt;2026),AX7*(1+INDEX(Treiber!$B$72:$B$75,AY$1-2026)),AX7)</f>
        <v/>
      </c>
      <c r="AZ7" s="21">
        <f>IF(AND(AZ$2=1,AZ$1&gt;2026),AY7*(1+INDEX(Treiber!$B$72:$B$75,AZ$1-2026)),AY7)</f>
        <v/>
      </c>
      <c r="BA7" s="21">
        <f>IF(AND(BA$2=1,BA$1&gt;2026),AZ7*(1+INDEX(Treiber!$B$72:$B$75,BA$1-2026)),AZ7)</f>
        <v/>
      </c>
      <c r="BB7" s="21">
        <f>IF(AND(BB$2=1,BB$1&gt;2026),BA7*(1+INDEX(Treiber!$B$72:$B$75,BB$1-2026)),BA7)</f>
        <v/>
      </c>
    </row>
    <row r="8">
      <c r="A8" t="inlineStr">
        <is>
          <t>Anzahl Kunden (Professional)</t>
        </is>
      </c>
      <c r="B8" s="23">
        <f>Kunden!B9</f>
        <v/>
      </c>
      <c r="C8" s="23">
        <f>Kunden!C9</f>
        <v/>
      </c>
      <c r="D8" s="23">
        <f>Kunden!D9</f>
        <v/>
      </c>
      <c r="E8" s="23">
        <f>Kunden!E9</f>
        <v/>
      </c>
      <c r="F8" s="23">
        <f>Kunden!F9</f>
        <v/>
      </c>
      <c r="G8" s="23">
        <f>Kunden!G9</f>
        <v/>
      </c>
      <c r="H8" s="23">
        <f>Kunden!H9</f>
        <v/>
      </c>
      <c r="I8" s="23">
        <f>Kunden!I9</f>
        <v/>
      </c>
      <c r="J8" s="23">
        <f>Kunden!J9</f>
        <v/>
      </c>
      <c r="K8" s="23">
        <f>Kunden!K9</f>
        <v/>
      </c>
      <c r="L8" s="23">
        <f>Kunden!L9</f>
        <v/>
      </c>
      <c r="M8" s="23">
        <f>Kunden!M9</f>
        <v/>
      </c>
      <c r="N8" s="23">
        <f>Kunden!N9</f>
        <v/>
      </c>
      <c r="O8" s="23">
        <f>Kunden!O9</f>
        <v/>
      </c>
      <c r="P8" s="23">
        <f>Kunden!P9</f>
        <v/>
      </c>
      <c r="Q8" s="23">
        <f>Kunden!Q9</f>
        <v/>
      </c>
      <c r="R8" s="23">
        <f>Kunden!R9</f>
        <v/>
      </c>
      <c r="S8" s="23">
        <f>Kunden!S9</f>
        <v/>
      </c>
      <c r="T8" s="23">
        <f>Kunden!T9</f>
        <v/>
      </c>
      <c r="U8" s="23">
        <f>Kunden!U9</f>
        <v/>
      </c>
      <c r="V8" s="23">
        <f>Kunden!V9</f>
        <v/>
      </c>
      <c r="W8" s="23">
        <f>Kunden!W9</f>
        <v/>
      </c>
      <c r="X8" s="23">
        <f>Kunden!X9</f>
        <v/>
      </c>
      <c r="Y8" s="23">
        <f>Kunden!Y9</f>
        <v/>
      </c>
      <c r="Z8" s="23">
        <f>Kunden!Z9</f>
        <v/>
      </c>
      <c r="AA8" s="23">
        <f>Kunden!AA9</f>
        <v/>
      </c>
      <c r="AB8" s="23">
        <f>Kunden!AB9</f>
        <v/>
      </c>
      <c r="AC8" s="23">
        <f>Kunden!AC9</f>
        <v/>
      </c>
      <c r="AD8" s="23">
        <f>Kunden!AD9</f>
        <v/>
      </c>
      <c r="AE8" s="23">
        <f>Kunden!AE9</f>
        <v/>
      </c>
      <c r="AF8" s="23">
        <f>Kunden!AF9</f>
        <v/>
      </c>
      <c r="AG8" s="23">
        <f>Kunden!AG9</f>
        <v/>
      </c>
      <c r="AH8" s="23">
        <f>Kunden!AH9</f>
        <v/>
      </c>
      <c r="AI8" s="23">
        <f>Kunden!AI9</f>
        <v/>
      </c>
      <c r="AJ8" s="23">
        <f>Kunden!AJ9</f>
        <v/>
      </c>
      <c r="AK8" s="23">
        <f>Kunden!AK9</f>
        <v/>
      </c>
      <c r="AL8" s="23">
        <f>Kunden!AL9</f>
        <v/>
      </c>
      <c r="AM8" s="23">
        <f>Kunden!AM9</f>
        <v/>
      </c>
      <c r="AN8" s="23">
        <f>Kunden!AN9</f>
        <v/>
      </c>
      <c r="AO8" s="23">
        <f>Kunden!AO9</f>
        <v/>
      </c>
      <c r="AP8" s="23">
        <f>Kunden!AP9</f>
        <v/>
      </c>
      <c r="AQ8" s="23">
        <f>Kunden!AQ9</f>
        <v/>
      </c>
      <c r="AR8" s="23">
        <f>Kunden!AR9</f>
        <v/>
      </c>
      <c r="AS8" s="23">
        <f>Kunden!AS9</f>
        <v/>
      </c>
      <c r="AT8" s="23">
        <f>Kunden!AT9</f>
        <v/>
      </c>
      <c r="AU8" s="23">
        <f>Kunden!AU9</f>
        <v/>
      </c>
      <c r="AV8" s="23">
        <f>Kunden!AV9</f>
        <v/>
      </c>
      <c r="AW8" s="23">
        <f>Kunden!AW9</f>
        <v/>
      </c>
      <c r="AX8" s="23">
        <f>Kunden!AX9</f>
        <v/>
      </c>
      <c r="AY8" s="23">
        <f>Kunden!AY9</f>
        <v/>
      </c>
      <c r="AZ8" s="23">
        <f>Kunden!AZ9</f>
        <v/>
      </c>
      <c r="BA8" s="23">
        <f>Kunden!BA9</f>
        <v/>
      </c>
      <c r="BB8" s="23">
        <f>Kunden!BB9</f>
        <v/>
      </c>
    </row>
    <row r="9">
      <c r="A9" s="1" t="inlineStr">
        <is>
          <t>Umsatz (Professional)</t>
        </is>
      </c>
      <c r="B9" s="21">
        <f>B7*B8</f>
        <v/>
      </c>
      <c r="C9" s="21">
        <f>C7*C8</f>
        <v/>
      </c>
      <c r="D9" s="21">
        <f>D7*D8</f>
        <v/>
      </c>
      <c r="E9" s="21">
        <f>E7*E8</f>
        <v/>
      </c>
      <c r="F9" s="21">
        <f>F7*F8</f>
        <v/>
      </c>
      <c r="G9" s="21">
        <f>G7*G8</f>
        <v/>
      </c>
      <c r="H9" s="21">
        <f>H7*H8</f>
        <v/>
      </c>
      <c r="I9" s="21">
        <f>I7*I8</f>
        <v/>
      </c>
      <c r="J9" s="21">
        <f>J7*J8</f>
        <v/>
      </c>
      <c r="K9" s="21">
        <f>K7*K8</f>
        <v/>
      </c>
      <c r="L9" s="21">
        <f>L7*L8</f>
        <v/>
      </c>
      <c r="M9" s="21">
        <f>M7*M8</f>
        <v/>
      </c>
      <c r="N9" s="21">
        <f>N7*N8</f>
        <v/>
      </c>
      <c r="O9" s="21">
        <f>O7*O8</f>
        <v/>
      </c>
      <c r="P9" s="21">
        <f>P7*P8</f>
        <v/>
      </c>
      <c r="Q9" s="21">
        <f>Q7*Q8</f>
        <v/>
      </c>
      <c r="R9" s="21">
        <f>R7*R8</f>
        <v/>
      </c>
      <c r="S9" s="21">
        <f>S7*S8</f>
        <v/>
      </c>
      <c r="T9" s="21">
        <f>T7*T8</f>
        <v/>
      </c>
      <c r="U9" s="21">
        <f>U7*U8</f>
        <v/>
      </c>
      <c r="V9" s="21">
        <f>V7*V8</f>
        <v/>
      </c>
      <c r="W9" s="21">
        <f>W7*W8</f>
        <v/>
      </c>
      <c r="X9" s="21">
        <f>X7*X8</f>
        <v/>
      </c>
      <c r="Y9" s="21">
        <f>Y7*Y8</f>
        <v/>
      </c>
      <c r="Z9" s="21">
        <f>Z7*Z8</f>
        <v/>
      </c>
      <c r="AA9" s="21">
        <f>AA7*AA8</f>
        <v/>
      </c>
      <c r="AB9" s="21">
        <f>AB7*AB8</f>
        <v/>
      </c>
      <c r="AC9" s="21">
        <f>AC7*AC8</f>
        <v/>
      </c>
      <c r="AD9" s="21">
        <f>AD7*AD8</f>
        <v/>
      </c>
      <c r="AE9" s="21">
        <f>AE7*AE8</f>
        <v/>
      </c>
      <c r="AF9" s="21">
        <f>AF7*AF8</f>
        <v/>
      </c>
      <c r="AG9" s="21">
        <f>AG7*AG8</f>
        <v/>
      </c>
      <c r="AH9" s="21">
        <f>AH7*AH8</f>
        <v/>
      </c>
      <c r="AI9" s="21">
        <f>AI7*AI8</f>
        <v/>
      </c>
      <c r="AJ9" s="21">
        <f>AJ7*AJ8</f>
        <v/>
      </c>
      <c r="AK9" s="21">
        <f>AK7*AK8</f>
        <v/>
      </c>
      <c r="AL9" s="21">
        <f>AL7*AL8</f>
        <v/>
      </c>
      <c r="AM9" s="21">
        <f>AM7*AM8</f>
        <v/>
      </c>
      <c r="AN9" s="21">
        <f>AN7*AN8</f>
        <v/>
      </c>
      <c r="AO9" s="21">
        <f>AO7*AO8</f>
        <v/>
      </c>
      <c r="AP9" s="21">
        <f>AP7*AP8</f>
        <v/>
      </c>
      <c r="AQ9" s="21">
        <f>AQ7*AQ8</f>
        <v/>
      </c>
      <c r="AR9" s="21">
        <f>AR7*AR8</f>
        <v/>
      </c>
      <c r="AS9" s="21">
        <f>AS7*AS8</f>
        <v/>
      </c>
      <c r="AT9" s="21">
        <f>AT7*AT8</f>
        <v/>
      </c>
      <c r="AU9" s="21">
        <f>AU7*AU8</f>
        <v/>
      </c>
      <c r="AV9" s="21">
        <f>AV7*AV8</f>
        <v/>
      </c>
      <c r="AW9" s="21">
        <f>AW7*AW8</f>
        <v/>
      </c>
      <c r="AX9" s="21">
        <f>AX7*AX8</f>
        <v/>
      </c>
      <c r="AY9" s="21">
        <f>AY7*AY8</f>
        <v/>
      </c>
      <c r="AZ9" s="21">
        <f>AZ7*AZ8</f>
        <v/>
      </c>
      <c r="BA9" s="21">
        <f>BA7*BA8</f>
        <v/>
      </c>
      <c r="BB9" s="21">
        <f>BB7*BB8</f>
        <v/>
      </c>
    </row>
    <row r="10">
      <c r="A10" t="inlineStr">
        <is>
          <t>Preis/Monat (Enterprise)</t>
        </is>
      </c>
      <c r="B10" s="21">
        <f>Treiber!$B$69</f>
        <v/>
      </c>
      <c r="C10" s="21">
        <f>IF(AND(C$2=1,C$1&gt;2026),B10*(1+INDEX(Treiber!$B$72:$B$75,C$1-2026)),B10)</f>
        <v/>
      </c>
      <c r="D10" s="21">
        <f>IF(AND(D$2=1,D$1&gt;2026),C10*(1+INDEX(Treiber!$B$72:$B$75,D$1-2026)),C10)</f>
        <v/>
      </c>
      <c r="E10" s="21">
        <f>IF(AND(E$2=1,E$1&gt;2026),D10*(1+INDEX(Treiber!$B$72:$B$75,E$1-2026)),D10)</f>
        <v/>
      </c>
      <c r="F10" s="21">
        <f>IF(AND(F$2=1,F$1&gt;2026),E10*(1+INDEX(Treiber!$B$72:$B$75,F$1-2026)),E10)</f>
        <v/>
      </c>
      <c r="G10" s="21">
        <f>IF(AND(G$2=1,G$1&gt;2026),F10*(1+INDEX(Treiber!$B$72:$B$75,G$1-2026)),F10)</f>
        <v/>
      </c>
      <c r="H10" s="21">
        <f>IF(AND(H$2=1,H$1&gt;2026),G10*(1+INDEX(Treiber!$B$72:$B$75,H$1-2026)),G10)</f>
        <v/>
      </c>
      <c r="I10" s="21">
        <f>IF(AND(I$2=1,I$1&gt;2026),H10*(1+INDEX(Treiber!$B$72:$B$75,I$1-2026)),H10)</f>
        <v/>
      </c>
      <c r="J10" s="21">
        <f>IF(AND(J$2=1,J$1&gt;2026),I10*(1+INDEX(Treiber!$B$72:$B$75,J$1-2026)),I10)</f>
        <v/>
      </c>
      <c r="K10" s="21">
        <f>IF(AND(K$2=1,K$1&gt;2026),J10*(1+INDEX(Treiber!$B$72:$B$75,K$1-2026)),J10)</f>
        <v/>
      </c>
      <c r="L10" s="21">
        <f>IF(AND(L$2=1,L$1&gt;2026),K10*(1+INDEX(Treiber!$B$72:$B$75,L$1-2026)),K10)</f>
        <v/>
      </c>
      <c r="M10" s="21">
        <f>IF(AND(M$2=1,M$1&gt;2026),L10*(1+INDEX(Treiber!$B$72:$B$75,M$1-2026)),L10)</f>
        <v/>
      </c>
      <c r="N10" s="21">
        <f>IF(AND(N$2=1,N$1&gt;2026),M10*(1+INDEX(Treiber!$B$72:$B$75,N$1-2026)),M10)</f>
        <v/>
      </c>
      <c r="O10" s="21">
        <f>IF(AND(O$2=1,O$1&gt;2026),N10*(1+INDEX(Treiber!$B$72:$B$75,O$1-2026)),N10)</f>
        <v/>
      </c>
      <c r="P10" s="21">
        <f>IF(AND(P$2=1,P$1&gt;2026),O10*(1+INDEX(Treiber!$B$72:$B$75,P$1-2026)),O10)</f>
        <v/>
      </c>
      <c r="Q10" s="21">
        <f>IF(AND(Q$2=1,Q$1&gt;2026),P10*(1+INDEX(Treiber!$B$72:$B$75,Q$1-2026)),P10)</f>
        <v/>
      </c>
      <c r="R10" s="21">
        <f>IF(AND(R$2=1,R$1&gt;2026),Q10*(1+INDEX(Treiber!$B$72:$B$75,R$1-2026)),Q10)</f>
        <v/>
      </c>
      <c r="S10" s="21">
        <f>IF(AND(S$2=1,S$1&gt;2026),R10*(1+INDEX(Treiber!$B$72:$B$75,S$1-2026)),R10)</f>
        <v/>
      </c>
      <c r="T10" s="21">
        <f>IF(AND(T$2=1,T$1&gt;2026),S10*(1+INDEX(Treiber!$B$72:$B$75,T$1-2026)),S10)</f>
        <v/>
      </c>
      <c r="U10" s="21">
        <f>IF(AND(U$2=1,U$1&gt;2026),T10*(1+INDEX(Treiber!$B$72:$B$75,U$1-2026)),T10)</f>
        <v/>
      </c>
      <c r="V10" s="21">
        <f>IF(AND(V$2=1,V$1&gt;2026),U10*(1+INDEX(Treiber!$B$72:$B$75,V$1-2026)),U10)</f>
        <v/>
      </c>
      <c r="W10" s="21">
        <f>IF(AND(W$2=1,W$1&gt;2026),V10*(1+INDEX(Treiber!$B$72:$B$75,W$1-2026)),V10)</f>
        <v/>
      </c>
      <c r="X10" s="21">
        <f>IF(AND(X$2=1,X$1&gt;2026),W10*(1+INDEX(Treiber!$B$72:$B$75,X$1-2026)),W10)</f>
        <v/>
      </c>
      <c r="Y10" s="21">
        <f>IF(AND(Y$2=1,Y$1&gt;2026),X10*(1+INDEX(Treiber!$B$72:$B$75,Y$1-2026)),X10)</f>
        <v/>
      </c>
      <c r="Z10" s="21">
        <f>IF(AND(Z$2=1,Z$1&gt;2026),Y10*(1+INDEX(Treiber!$B$72:$B$75,Z$1-2026)),Y10)</f>
        <v/>
      </c>
      <c r="AA10" s="21">
        <f>IF(AND(AA$2=1,AA$1&gt;2026),Z10*(1+INDEX(Treiber!$B$72:$B$75,AA$1-2026)),Z10)</f>
        <v/>
      </c>
      <c r="AB10" s="21">
        <f>IF(AND(AB$2=1,AB$1&gt;2026),AA10*(1+INDEX(Treiber!$B$72:$B$75,AB$1-2026)),AA10)</f>
        <v/>
      </c>
      <c r="AC10" s="21">
        <f>IF(AND(AC$2=1,AC$1&gt;2026),AB10*(1+INDEX(Treiber!$B$72:$B$75,AC$1-2026)),AB10)</f>
        <v/>
      </c>
      <c r="AD10" s="21">
        <f>IF(AND(AD$2=1,AD$1&gt;2026),AC10*(1+INDEX(Treiber!$B$72:$B$75,AD$1-2026)),AC10)</f>
        <v/>
      </c>
      <c r="AE10" s="21">
        <f>IF(AND(AE$2=1,AE$1&gt;2026),AD10*(1+INDEX(Treiber!$B$72:$B$75,AE$1-2026)),AD10)</f>
        <v/>
      </c>
      <c r="AF10" s="21">
        <f>IF(AND(AF$2=1,AF$1&gt;2026),AE10*(1+INDEX(Treiber!$B$72:$B$75,AF$1-2026)),AE10)</f>
        <v/>
      </c>
      <c r="AG10" s="21">
        <f>IF(AND(AG$2=1,AG$1&gt;2026),AF10*(1+INDEX(Treiber!$B$72:$B$75,AG$1-2026)),AF10)</f>
        <v/>
      </c>
      <c r="AH10" s="21">
        <f>IF(AND(AH$2=1,AH$1&gt;2026),AG10*(1+INDEX(Treiber!$B$72:$B$75,AH$1-2026)),AG10)</f>
        <v/>
      </c>
      <c r="AI10" s="21">
        <f>IF(AND(AI$2=1,AI$1&gt;2026),AH10*(1+INDEX(Treiber!$B$72:$B$75,AI$1-2026)),AH10)</f>
        <v/>
      </c>
      <c r="AJ10" s="21">
        <f>IF(AND(AJ$2=1,AJ$1&gt;2026),AI10*(1+INDEX(Treiber!$B$72:$B$75,AJ$1-2026)),AI10)</f>
        <v/>
      </c>
      <c r="AK10" s="21">
        <f>IF(AND(AK$2=1,AK$1&gt;2026),AJ10*(1+INDEX(Treiber!$B$72:$B$75,AK$1-2026)),AJ10)</f>
        <v/>
      </c>
      <c r="AL10" s="21">
        <f>IF(AND(AL$2=1,AL$1&gt;2026),AK10*(1+INDEX(Treiber!$B$72:$B$75,AL$1-2026)),AK10)</f>
        <v/>
      </c>
      <c r="AM10" s="21">
        <f>IF(AND(AM$2=1,AM$1&gt;2026),AL10*(1+INDEX(Treiber!$B$72:$B$75,AM$1-2026)),AL10)</f>
        <v/>
      </c>
      <c r="AN10" s="21">
        <f>IF(AND(AN$2=1,AN$1&gt;2026),AM10*(1+INDEX(Treiber!$B$72:$B$75,AN$1-2026)),AM10)</f>
        <v/>
      </c>
      <c r="AO10" s="21">
        <f>IF(AND(AO$2=1,AO$1&gt;2026),AN10*(1+INDEX(Treiber!$B$72:$B$75,AO$1-2026)),AN10)</f>
        <v/>
      </c>
      <c r="AP10" s="21">
        <f>IF(AND(AP$2=1,AP$1&gt;2026),AO10*(1+INDEX(Treiber!$B$72:$B$75,AP$1-2026)),AO10)</f>
        <v/>
      </c>
      <c r="AQ10" s="21">
        <f>IF(AND(AQ$2=1,AQ$1&gt;2026),AP10*(1+INDEX(Treiber!$B$72:$B$75,AQ$1-2026)),AP10)</f>
        <v/>
      </c>
      <c r="AR10" s="21">
        <f>IF(AND(AR$2=1,AR$1&gt;2026),AQ10*(1+INDEX(Treiber!$B$72:$B$75,AR$1-2026)),AQ10)</f>
        <v/>
      </c>
      <c r="AS10" s="21">
        <f>IF(AND(AS$2=1,AS$1&gt;2026),AR10*(1+INDEX(Treiber!$B$72:$B$75,AS$1-2026)),AR10)</f>
        <v/>
      </c>
      <c r="AT10" s="21">
        <f>IF(AND(AT$2=1,AT$1&gt;2026),AS10*(1+INDEX(Treiber!$B$72:$B$75,AT$1-2026)),AS10)</f>
        <v/>
      </c>
      <c r="AU10" s="21">
        <f>IF(AND(AU$2=1,AU$1&gt;2026),AT10*(1+INDEX(Treiber!$B$72:$B$75,AU$1-2026)),AT10)</f>
        <v/>
      </c>
      <c r="AV10" s="21">
        <f>IF(AND(AV$2=1,AV$1&gt;2026),AU10*(1+INDEX(Treiber!$B$72:$B$75,AV$1-2026)),AU10)</f>
        <v/>
      </c>
      <c r="AW10" s="21">
        <f>IF(AND(AW$2=1,AW$1&gt;2026),AV10*(1+INDEX(Treiber!$B$72:$B$75,AW$1-2026)),AV10)</f>
        <v/>
      </c>
      <c r="AX10" s="21">
        <f>IF(AND(AX$2=1,AX$1&gt;2026),AW10*(1+INDEX(Treiber!$B$72:$B$75,AX$1-2026)),AW10)</f>
        <v/>
      </c>
      <c r="AY10" s="21">
        <f>IF(AND(AY$2=1,AY$1&gt;2026),AX10*(1+INDEX(Treiber!$B$72:$B$75,AY$1-2026)),AX10)</f>
        <v/>
      </c>
      <c r="AZ10" s="21">
        <f>IF(AND(AZ$2=1,AZ$1&gt;2026),AY10*(1+INDEX(Treiber!$B$72:$B$75,AZ$1-2026)),AY10)</f>
        <v/>
      </c>
      <c r="BA10" s="21">
        <f>IF(AND(BA$2=1,BA$1&gt;2026),AZ10*(1+INDEX(Treiber!$B$72:$B$75,BA$1-2026)),AZ10)</f>
        <v/>
      </c>
      <c r="BB10" s="21">
        <f>IF(AND(BB$2=1,BB$1&gt;2026),BA10*(1+INDEX(Treiber!$B$72:$B$75,BB$1-2026)),BA10)</f>
        <v/>
      </c>
    </row>
    <row r="11">
      <c r="A11" t="inlineStr">
        <is>
          <t>Anzahl Kunden (Enterprise)</t>
        </is>
      </c>
      <c r="B11" s="23">
        <f>Kunden!B12</f>
        <v/>
      </c>
      <c r="C11" s="23">
        <f>Kunden!C12</f>
        <v/>
      </c>
      <c r="D11" s="23">
        <f>Kunden!D12</f>
        <v/>
      </c>
      <c r="E11" s="23">
        <f>Kunden!E12</f>
        <v/>
      </c>
      <c r="F11" s="23">
        <f>Kunden!F12</f>
        <v/>
      </c>
      <c r="G11" s="23">
        <f>Kunden!G12</f>
        <v/>
      </c>
      <c r="H11" s="23">
        <f>Kunden!H12</f>
        <v/>
      </c>
      <c r="I11" s="23">
        <f>Kunden!I12</f>
        <v/>
      </c>
      <c r="J11" s="23">
        <f>Kunden!J12</f>
        <v/>
      </c>
      <c r="K11" s="23">
        <f>Kunden!K12</f>
        <v/>
      </c>
      <c r="L11" s="23">
        <f>Kunden!L12</f>
        <v/>
      </c>
      <c r="M11" s="23">
        <f>Kunden!M12</f>
        <v/>
      </c>
      <c r="N11" s="23">
        <f>Kunden!N12</f>
        <v/>
      </c>
      <c r="O11" s="23">
        <f>Kunden!O12</f>
        <v/>
      </c>
      <c r="P11" s="23">
        <f>Kunden!P12</f>
        <v/>
      </c>
      <c r="Q11" s="23">
        <f>Kunden!Q12</f>
        <v/>
      </c>
      <c r="R11" s="23">
        <f>Kunden!R12</f>
        <v/>
      </c>
      <c r="S11" s="23">
        <f>Kunden!S12</f>
        <v/>
      </c>
      <c r="T11" s="23">
        <f>Kunden!T12</f>
        <v/>
      </c>
      <c r="U11" s="23">
        <f>Kunden!U12</f>
        <v/>
      </c>
      <c r="V11" s="23">
        <f>Kunden!V12</f>
        <v/>
      </c>
      <c r="W11" s="23">
        <f>Kunden!W12</f>
        <v/>
      </c>
      <c r="X11" s="23">
        <f>Kunden!X12</f>
        <v/>
      </c>
      <c r="Y11" s="23">
        <f>Kunden!Y12</f>
        <v/>
      </c>
      <c r="Z11" s="23">
        <f>Kunden!Z12</f>
        <v/>
      </c>
      <c r="AA11" s="23">
        <f>Kunden!AA12</f>
        <v/>
      </c>
      <c r="AB11" s="23">
        <f>Kunden!AB12</f>
        <v/>
      </c>
      <c r="AC11" s="23">
        <f>Kunden!AC12</f>
        <v/>
      </c>
      <c r="AD11" s="23">
        <f>Kunden!AD12</f>
        <v/>
      </c>
      <c r="AE11" s="23">
        <f>Kunden!AE12</f>
        <v/>
      </c>
      <c r="AF11" s="23">
        <f>Kunden!AF12</f>
        <v/>
      </c>
      <c r="AG11" s="23">
        <f>Kunden!AG12</f>
        <v/>
      </c>
      <c r="AH11" s="23">
        <f>Kunden!AH12</f>
        <v/>
      </c>
      <c r="AI11" s="23">
        <f>Kunden!AI12</f>
        <v/>
      </c>
      <c r="AJ11" s="23">
        <f>Kunden!AJ12</f>
        <v/>
      </c>
      <c r="AK11" s="23">
        <f>Kunden!AK12</f>
        <v/>
      </c>
      <c r="AL11" s="23">
        <f>Kunden!AL12</f>
        <v/>
      </c>
      <c r="AM11" s="23">
        <f>Kunden!AM12</f>
        <v/>
      </c>
      <c r="AN11" s="23">
        <f>Kunden!AN12</f>
        <v/>
      </c>
      <c r="AO11" s="23">
        <f>Kunden!AO12</f>
        <v/>
      </c>
      <c r="AP11" s="23">
        <f>Kunden!AP12</f>
        <v/>
      </c>
      <c r="AQ11" s="23">
        <f>Kunden!AQ12</f>
        <v/>
      </c>
      <c r="AR11" s="23">
        <f>Kunden!AR12</f>
        <v/>
      </c>
      <c r="AS11" s="23">
        <f>Kunden!AS12</f>
        <v/>
      </c>
      <c r="AT11" s="23">
        <f>Kunden!AT12</f>
        <v/>
      </c>
      <c r="AU11" s="23">
        <f>Kunden!AU12</f>
        <v/>
      </c>
      <c r="AV11" s="23">
        <f>Kunden!AV12</f>
        <v/>
      </c>
      <c r="AW11" s="23">
        <f>Kunden!AW12</f>
        <v/>
      </c>
      <c r="AX11" s="23">
        <f>Kunden!AX12</f>
        <v/>
      </c>
      <c r="AY11" s="23">
        <f>Kunden!AY12</f>
        <v/>
      </c>
      <c r="AZ11" s="23">
        <f>Kunden!AZ12</f>
        <v/>
      </c>
      <c r="BA11" s="23">
        <f>Kunden!BA12</f>
        <v/>
      </c>
      <c r="BB11" s="23">
        <f>Kunden!BB12</f>
        <v/>
      </c>
    </row>
    <row r="12">
      <c r="A12" s="1" t="inlineStr">
        <is>
          <t>Umsatz (Enterprise)</t>
        </is>
      </c>
      <c r="B12" s="21">
        <f>B10*B11</f>
        <v/>
      </c>
      <c r="C12" s="21">
        <f>C10*C11</f>
        <v/>
      </c>
      <c r="D12" s="21">
        <f>D10*D11</f>
        <v/>
      </c>
      <c r="E12" s="21">
        <f>E10*E11</f>
        <v/>
      </c>
      <c r="F12" s="21">
        <f>F10*F11</f>
        <v/>
      </c>
      <c r="G12" s="21">
        <f>G10*G11</f>
        <v/>
      </c>
      <c r="H12" s="21">
        <f>H10*H11</f>
        <v/>
      </c>
      <c r="I12" s="21">
        <f>I10*I11</f>
        <v/>
      </c>
      <c r="J12" s="21">
        <f>J10*J11</f>
        <v/>
      </c>
      <c r="K12" s="21">
        <f>K10*K11</f>
        <v/>
      </c>
      <c r="L12" s="21">
        <f>L10*L11</f>
        <v/>
      </c>
      <c r="M12" s="21">
        <f>M10*M11</f>
        <v/>
      </c>
      <c r="N12" s="21">
        <f>N10*N11</f>
        <v/>
      </c>
      <c r="O12" s="21">
        <f>O10*O11</f>
        <v/>
      </c>
      <c r="P12" s="21">
        <f>P10*P11</f>
        <v/>
      </c>
      <c r="Q12" s="21">
        <f>Q10*Q11</f>
        <v/>
      </c>
      <c r="R12" s="21">
        <f>R10*R11</f>
        <v/>
      </c>
      <c r="S12" s="21">
        <f>S10*S11</f>
        <v/>
      </c>
      <c r="T12" s="21">
        <f>T10*T11</f>
        <v/>
      </c>
      <c r="U12" s="21">
        <f>U10*U11</f>
        <v/>
      </c>
      <c r="V12" s="21">
        <f>V10*V11</f>
        <v/>
      </c>
      <c r="W12" s="21">
        <f>W10*W11</f>
        <v/>
      </c>
      <c r="X12" s="21">
        <f>X10*X11</f>
        <v/>
      </c>
      <c r="Y12" s="21">
        <f>Y10*Y11</f>
        <v/>
      </c>
      <c r="Z12" s="21">
        <f>Z10*Z11</f>
        <v/>
      </c>
      <c r="AA12" s="21">
        <f>AA10*AA11</f>
        <v/>
      </c>
      <c r="AB12" s="21">
        <f>AB10*AB11</f>
        <v/>
      </c>
      <c r="AC12" s="21">
        <f>AC10*AC11</f>
        <v/>
      </c>
      <c r="AD12" s="21">
        <f>AD10*AD11</f>
        <v/>
      </c>
      <c r="AE12" s="21">
        <f>AE10*AE11</f>
        <v/>
      </c>
      <c r="AF12" s="21">
        <f>AF10*AF11</f>
        <v/>
      </c>
      <c r="AG12" s="21">
        <f>AG10*AG11</f>
        <v/>
      </c>
      <c r="AH12" s="21">
        <f>AH10*AH11</f>
        <v/>
      </c>
      <c r="AI12" s="21">
        <f>AI10*AI11</f>
        <v/>
      </c>
      <c r="AJ12" s="21">
        <f>AJ10*AJ11</f>
        <v/>
      </c>
      <c r="AK12" s="21">
        <f>AK10*AK11</f>
        <v/>
      </c>
      <c r="AL12" s="21">
        <f>AL10*AL11</f>
        <v/>
      </c>
      <c r="AM12" s="21">
        <f>AM10*AM11</f>
        <v/>
      </c>
      <c r="AN12" s="21">
        <f>AN10*AN11</f>
        <v/>
      </c>
      <c r="AO12" s="21">
        <f>AO10*AO11</f>
        <v/>
      </c>
      <c r="AP12" s="21">
        <f>AP10*AP11</f>
        <v/>
      </c>
      <c r="AQ12" s="21">
        <f>AQ10*AQ11</f>
        <v/>
      </c>
      <c r="AR12" s="21">
        <f>AR10*AR11</f>
        <v/>
      </c>
      <c r="AS12" s="21">
        <f>AS10*AS11</f>
        <v/>
      </c>
      <c r="AT12" s="21">
        <f>AT10*AT11</f>
        <v/>
      </c>
      <c r="AU12" s="21">
        <f>AU10*AU11</f>
        <v/>
      </c>
      <c r="AV12" s="21">
        <f>AV10*AV11</f>
        <v/>
      </c>
      <c r="AW12" s="21">
        <f>AW10*AW11</f>
        <v/>
      </c>
      <c r="AX12" s="21">
        <f>AX10*AX11</f>
        <v/>
      </c>
      <c r="AY12" s="21">
        <f>AY10*AY11</f>
        <v/>
      </c>
      <c r="AZ12" s="21">
        <f>AZ10*AZ11</f>
        <v/>
      </c>
      <c r="BA12" s="21">
        <f>BA10*BA11</f>
        <v/>
      </c>
      <c r="BB12" s="21">
        <f>BB10*BB11</f>
        <v/>
      </c>
    </row>
    <row r="13">
      <c r="A13" t="inlineStr">
        <is>
          <t>Beratung &amp; Service</t>
        </is>
      </c>
      <c r="B13" s="21" t="n">
        <v>10000</v>
      </c>
      <c r="C13" s="21" t="n">
        <v>10000</v>
      </c>
      <c r="D13" s="21" t="n">
        <v>10000</v>
      </c>
      <c r="E13" s="21" t="n">
        <v>10000</v>
      </c>
      <c r="F13" s="21" t="n">
        <v>10000</v>
      </c>
      <c r="G13" s="21" t="n">
        <v>15000</v>
      </c>
      <c r="H13" s="21" t="n">
        <v>15000</v>
      </c>
      <c r="I13" s="21" t="n">
        <v>15000</v>
      </c>
      <c r="J13" s="21" t="n">
        <v>15000</v>
      </c>
      <c r="K13" s="21" t="n">
        <v>15000</v>
      </c>
      <c r="L13" s="21" t="n">
        <v>15000</v>
      </c>
      <c r="M13" s="21" t="n">
        <v>15000</v>
      </c>
      <c r="N13" s="21" t="n">
        <v>15000</v>
      </c>
      <c r="O13" s="21" t="n">
        <v>15000</v>
      </c>
      <c r="P13" s="21" t="n">
        <v>15000</v>
      </c>
      <c r="Q13" s="21" t="n">
        <v>15000</v>
      </c>
      <c r="R13" s="21" t="n">
        <v>15000</v>
      </c>
      <c r="S13" s="21" t="n">
        <v>20000</v>
      </c>
      <c r="T13" s="21" t="n">
        <v>20000</v>
      </c>
      <c r="U13" s="21" t="n">
        <v>20000</v>
      </c>
      <c r="V13" s="21" t="n">
        <v>20000</v>
      </c>
      <c r="W13" s="21" t="n">
        <v>20000</v>
      </c>
      <c r="X13" s="21" t="n">
        <v>20000</v>
      </c>
      <c r="Y13" s="21" t="n">
        <v>20000</v>
      </c>
      <c r="Z13" s="21" t="n">
        <v>20000</v>
      </c>
      <c r="AA13" s="21" t="n">
        <v>20000</v>
      </c>
      <c r="AB13" s="21" t="n">
        <v>20000</v>
      </c>
      <c r="AC13" s="21" t="n">
        <v>20000</v>
      </c>
      <c r="AD13" s="21" t="n">
        <v>20000</v>
      </c>
      <c r="AE13" s="21" t="n">
        <v>25000</v>
      </c>
      <c r="AF13" s="21" t="n">
        <v>25000</v>
      </c>
      <c r="AG13" s="21" t="n">
        <v>25000</v>
      </c>
      <c r="AH13" s="21" t="n">
        <v>25000</v>
      </c>
      <c r="AI13" s="21" t="n">
        <v>25000</v>
      </c>
      <c r="AJ13" s="21" t="n">
        <v>25000</v>
      </c>
      <c r="AK13" s="21" t="n">
        <v>25000</v>
      </c>
      <c r="AL13" s="21" t="n">
        <v>25000</v>
      </c>
      <c r="AM13" s="21" t="n">
        <v>25000</v>
      </c>
      <c r="AN13" s="21" t="n">
        <v>25000</v>
      </c>
      <c r="AO13" s="21" t="n">
        <v>25000</v>
      </c>
      <c r="AP13" s="21" t="n">
        <v>25000</v>
      </c>
      <c r="AQ13" s="21" t="n">
        <v>30000</v>
      </c>
      <c r="AR13" s="21" t="n">
        <v>30000</v>
      </c>
      <c r="AS13" s="21" t="n">
        <v>30000</v>
      </c>
      <c r="AT13" s="21" t="n">
        <v>30000</v>
      </c>
      <c r="AU13" s="21" t="n">
        <v>30000</v>
      </c>
      <c r="AV13" s="21" t="n">
        <v>30000</v>
      </c>
      <c r="AW13" s="21" t="n">
        <v>30000</v>
      </c>
      <c r="AX13" s="21" t="n">
        <v>30000</v>
      </c>
      <c r="AY13" s="21" t="n">
        <v>30000</v>
      </c>
      <c r="AZ13" s="21" t="n">
        <v>30000</v>
      </c>
      <c r="BA13" s="21" t="n">
        <v>30000</v>
      </c>
      <c r="BB13" s="21" t="n">
        <v>30000</v>
      </c>
    </row>
    <row r="14">
      <c r="A14" s="1" t="inlineStr">
        <is>
          <t>GESAMTUMSATZ</t>
        </is>
      </c>
      <c r="B14" s="21">
        <f>B6+B9+B12+B13</f>
        <v/>
      </c>
      <c r="C14" s="21">
        <f>C6+C9+C12+C13</f>
        <v/>
      </c>
      <c r="D14" s="21">
        <f>D6+D9+D12+D13</f>
        <v/>
      </c>
      <c r="E14" s="21">
        <f>E6+E9+E12+E13</f>
        <v/>
      </c>
      <c r="F14" s="21">
        <f>F6+F9+F12+F13</f>
        <v/>
      </c>
      <c r="G14" s="21">
        <f>G6+G9+G12+G13</f>
        <v/>
      </c>
      <c r="H14" s="21">
        <f>H6+H9+H12+H13</f>
        <v/>
      </c>
      <c r="I14" s="21">
        <f>I6+I9+I12+I13</f>
        <v/>
      </c>
      <c r="J14" s="21">
        <f>J6+J9+J12+J13</f>
        <v/>
      </c>
      <c r="K14" s="21">
        <f>K6+K9+K12+K13</f>
        <v/>
      </c>
      <c r="L14" s="21">
        <f>L6+L9+L12+L13</f>
        <v/>
      </c>
      <c r="M14" s="21">
        <f>M6+M9+M12+M13</f>
        <v/>
      </c>
      <c r="N14" s="21">
        <f>N6+N9+N12+N13</f>
        <v/>
      </c>
      <c r="O14" s="21">
        <f>O6+O9+O12+O13</f>
        <v/>
      </c>
      <c r="P14" s="21">
        <f>P6+P9+P12+P13</f>
        <v/>
      </c>
      <c r="Q14" s="21">
        <f>Q6+Q9+Q12+Q13</f>
        <v/>
      </c>
      <c r="R14" s="21">
        <f>R6+R9+R12+R13</f>
        <v/>
      </c>
      <c r="S14" s="21">
        <f>S6+S9+S12+S13</f>
        <v/>
      </c>
      <c r="T14" s="21">
        <f>T6+T9+T12+T13</f>
        <v/>
      </c>
      <c r="U14" s="21">
        <f>U6+U9+U12+U13</f>
        <v/>
      </c>
      <c r="V14" s="21">
        <f>V6+V9+V12+V13</f>
        <v/>
      </c>
      <c r="W14" s="21">
        <f>W6+W9+W12+W13</f>
        <v/>
      </c>
      <c r="X14" s="21">
        <f>X6+X9+X12+X13</f>
        <v/>
      </c>
      <c r="Y14" s="21">
        <f>Y6+Y9+Y12+Y13</f>
        <v/>
      </c>
      <c r="Z14" s="21">
        <f>Z6+Z9+Z12+Z13</f>
        <v/>
      </c>
      <c r="AA14" s="21">
        <f>AA6+AA9+AA12+AA13</f>
        <v/>
      </c>
      <c r="AB14" s="21">
        <f>AB6+AB9+AB12+AB13</f>
        <v/>
      </c>
      <c r="AC14" s="21">
        <f>AC6+AC9+AC12+AC13</f>
        <v/>
      </c>
      <c r="AD14" s="21">
        <f>AD6+AD9+AD12+AD13</f>
        <v/>
      </c>
      <c r="AE14" s="21">
        <f>AE6+AE9+AE12+AE13</f>
        <v/>
      </c>
      <c r="AF14" s="21">
        <f>AF6+AF9+AF12+AF13</f>
        <v/>
      </c>
      <c r="AG14" s="21">
        <f>AG6+AG9+AG12+AG13</f>
        <v/>
      </c>
      <c r="AH14" s="21">
        <f>AH6+AH9+AH12+AH13</f>
        <v/>
      </c>
      <c r="AI14" s="21">
        <f>AI6+AI9+AI12+AI13</f>
        <v/>
      </c>
      <c r="AJ14" s="21">
        <f>AJ6+AJ9+AJ12+AJ13</f>
        <v/>
      </c>
      <c r="AK14" s="21">
        <f>AK6+AK9+AK12+AK13</f>
        <v/>
      </c>
      <c r="AL14" s="21">
        <f>AL6+AL9+AL12+AL13</f>
        <v/>
      </c>
      <c r="AM14" s="21">
        <f>AM6+AM9+AM12+AM13</f>
        <v/>
      </c>
      <c r="AN14" s="21">
        <f>AN6+AN9+AN12+AN13</f>
        <v/>
      </c>
      <c r="AO14" s="21">
        <f>AO6+AO9+AO12+AO13</f>
        <v/>
      </c>
      <c r="AP14" s="21">
        <f>AP6+AP9+AP12+AP13</f>
        <v/>
      </c>
      <c r="AQ14" s="21">
        <f>AQ6+AQ9+AQ12+AQ13</f>
        <v/>
      </c>
      <c r="AR14" s="21">
        <f>AR6+AR9+AR12+AR13</f>
        <v/>
      </c>
      <c r="AS14" s="21">
        <f>AS6+AS9+AS12+AS13</f>
        <v/>
      </c>
      <c r="AT14" s="21">
        <f>AT6+AT9+AT12+AT13</f>
        <v/>
      </c>
      <c r="AU14" s="21">
        <f>AU6+AU9+AU12+AU13</f>
        <v/>
      </c>
      <c r="AV14" s="21">
        <f>AV6+AV9+AV12+AV13</f>
        <v/>
      </c>
      <c r="AW14" s="21">
        <f>AW6+AW9+AW12+AW13</f>
        <v/>
      </c>
      <c r="AX14" s="21">
        <f>AX6+AX9+AX12+AX13</f>
        <v/>
      </c>
      <c r="AY14" s="21">
        <f>AY6+AY9+AY12+AY13</f>
        <v/>
      </c>
      <c r="AZ14" s="21">
        <f>AZ6+AZ9+AZ12+AZ13</f>
        <v/>
      </c>
      <c r="BA14" s="21">
        <f>BA6+BA9+BA12+BA13</f>
        <v/>
      </c>
      <c r="BB14" s="21">
        <f>BB6+BB9+BB12+BB13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H93"/>
  <sheetViews>
    <sheetView zoomScale="11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N18" sqref="N18"/>
    </sheetView>
  </sheetViews>
  <sheetFormatPr baseColWidth="10" defaultColWidth="8.83203125" defaultRowHeight="15"/>
  <cols>
    <col width="4" customWidth="1" min="1" max="1"/>
    <col width="22" customWidth="1" min="2" max="2"/>
    <col width="32" customWidth="1" min="3" max="3"/>
    <col width="22" customWidth="1" min="4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16" t="inlineStr">
        <is>
          <t>Inputs</t>
        </is>
      </c>
    </row>
    <row r="6">
      <c r="A6" s="16" t="inlineStr">
        <is>
          <t>Nr</t>
        </is>
      </c>
      <c r="B6" s="16" t="inlineStr">
        <is>
          <t>Name</t>
        </is>
      </c>
      <c r="C6" s="16" t="inlineStr">
        <is>
          <t>Position</t>
        </is>
      </c>
      <c r="D6" s="16" t="inlineStr">
        <is>
          <t>Brutto/Monat</t>
        </is>
      </c>
      <c r="E6" s="16" t="inlineStr">
        <is>
          <t>Raise %/Yr</t>
        </is>
      </c>
      <c r="F6" s="16" t="inlineStr">
        <is>
          <t>AG-Sozial %</t>
        </is>
      </c>
      <c r="G6" s="16" t="inlineStr">
        <is>
          <t>Start-Jahr</t>
        </is>
      </c>
      <c r="H6" s="16" t="inlineStr">
        <is>
          <t>Start-Monat</t>
        </is>
      </c>
      <c r="I6" s="16" t="inlineStr">
        <is>
          <t>End-Jahr</t>
        </is>
      </c>
      <c r="J6" s="16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t="n">
        <v>7000</v>
      </c>
      <c r="E7" t="n">
        <v>3</v>
      </c>
      <c r="F7" t="n">
        <v>20.43</v>
      </c>
      <c r="G7" t="n">
        <v>2026</v>
      </c>
      <c r="H7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t="n">
        <v>7000</v>
      </c>
      <c r="E8" t="n">
        <v>3</v>
      </c>
      <c r="F8" t="n">
        <v>20.43</v>
      </c>
      <c r="G8" t="n">
        <v>2026</v>
      </c>
      <c r="H8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IT-Recht / Datenschutzjurist</t>
        </is>
      </c>
      <c r="D9" t="n">
        <v>6666</v>
      </c>
      <c r="E9" t="n">
        <v>3</v>
      </c>
      <c r="F9" t="n">
        <v>20.43</v>
      </c>
      <c r="G9" t="n">
        <v>2026</v>
      </c>
      <c r="H9" t="n">
        <v>11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t="n">
        <v>5500</v>
      </c>
      <c r="E10" t="n">
        <v>3</v>
      </c>
      <c r="F10" t="n">
        <v>20.43</v>
      </c>
      <c r="G10" t="n">
        <v>2026</v>
      </c>
      <c r="H10" t="n">
        <v>11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t="n">
        <v>5500</v>
      </c>
      <c r="E11" t="n">
        <v>3</v>
      </c>
      <c r="F11" t="n">
        <v>20.43</v>
      </c>
      <c r="G11" t="n">
        <v>2027</v>
      </c>
      <c r="H11" t="n">
        <v>5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t="n">
        <v>5500</v>
      </c>
      <c r="E12" t="n">
        <v>3</v>
      </c>
      <c r="F12" t="n">
        <v>20.43</v>
      </c>
      <c r="G12" t="n">
        <v>2027</v>
      </c>
      <c r="H12" t="n">
        <v>8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Marketing Manager</t>
        </is>
      </c>
      <c r="D13" t="n">
        <v>5000</v>
      </c>
      <c r="E13" t="n">
        <v>3</v>
      </c>
      <c r="F13" t="n">
        <v>20.43</v>
      </c>
      <c r="G13" t="n">
        <v>2027</v>
      </c>
      <c r="H13" t="n">
        <v>11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DevOps-Ingenieur</t>
        </is>
      </c>
      <c r="D14" t="n">
        <v>5500</v>
      </c>
      <c r="E14" t="n">
        <v>3</v>
      </c>
      <c r="F14" t="n">
        <v>20.43</v>
      </c>
      <c r="G14" t="n">
        <v>2028</v>
      </c>
      <c r="H14" t="n">
        <v>2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t="n">
        <v>5000</v>
      </c>
      <c r="E15" t="n">
        <v>3</v>
      </c>
      <c r="F15" t="n">
        <v>20.43</v>
      </c>
      <c r="G15" t="n">
        <v>2028</v>
      </c>
      <c r="H15" t="n">
        <v>5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t="n">
        <v>6500</v>
      </c>
      <c r="E16" t="n">
        <v>3</v>
      </c>
      <c r="F16" t="n">
        <v>20.43</v>
      </c>
      <c r="G16" t="n">
        <v>2028</v>
      </c>
      <c r="H16" t="n">
        <v>8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Frontend-Entwickler</t>
        </is>
      </c>
      <c r="D17" t="n">
        <v>5500</v>
      </c>
      <c r="E17" t="n">
        <v>3</v>
      </c>
      <c r="F17" t="n">
        <v>20.43</v>
      </c>
      <c r="G17" t="n">
        <v>2028</v>
      </c>
      <c r="H17" t="n">
        <v>11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2 / Channel Manager</t>
        </is>
      </c>
      <c r="D18" t="n">
        <v>6000</v>
      </c>
      <c r="E18" t="n">
        <v>3</v>
      </c>
      <c r="F18" t="n">
        <v>20.43</v>
      </c>
      <c r="G18" t="n">
        <v>2029</v>
      </c>
      <c r="H18" t="n">
        <v>2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QA/Testingenieur</t>
        </is>
      </c>
      <c r="D19" t="n">
        <v>5000</v>
      </c>
      <c r="E19" t="n">
        <v>3</v>
      </c>
      <c r="F19" t="n">
        <v>20.43</v>
      </c>
      <c r="G19" t="n">
        <v>2028</v>
      </c>
      <c r="H19" t="n">
        <v>11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Vertriebsleiter</t>
        </is>
      </c>
      <c r="D20" t="n">
        <v>7500</v>
      </c>
      <c r="E20" t="n">
        <v>3</v>
      </c>
      <c r="F20" t="n">
        <v>20.43</v>
      </c>
      <c r="G20" t="n">
        <v>2029</v>
      </c>
      <c r="H20" t="n">
        <v>2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Vertrieb 3 / Industrie</t>
        </is>
      </c>
      <c r="D21" t="n">
        <v>6000</v>
      </c>
      <c r="E21" t="n">
        <v>3</v>
      </c>
      <c r="F21" t="n">
        <v>20.43</v>
      </c>
      <c r="G21" t="n">
        <v>2029</v>
      </c>
      <c r="H21" t="n">
        <v>11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Marketing 2 / Content</t>
        </is>
      </c>
      <c r="D22" t="n">
        <v>5000</v>
      </c>
      <c r="E22" t="n">
        <v>3</v>
      </c>
      <c r="F22" t="n">
        <v>20.43</v>
      </c>
      <c r="G22" t="n">
        <v>2030</v>
      </c>
      <c r="H22" t="n">
        <v>2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Frontend 2</t>
        </is>
      </c>
      <c r="D23" t="n">
        <v>5500</v>
      </c>
      <c r="E23" t="n">
        <v>3</v>
      </c>
      <c r="F23" t="n">
        <v>20.43</v>
      </c>
      <c r="G23" t="n">
        <v>2030</v>
      </c>
      <c r="H23" t="n">
        <v>5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BizDev / Partnerships</t>
        </is>
      </c>
      <c r="D24" t="n">
        <v>6500</v>
      </c>
      <c r="E24" t="n">
        <v>3</v>
      </c>
      <c r="F24" t="n">
        <v>20.43</v>
      </c>
      <c r="G24" t="n">
        <v>2030</v>
      </c>
      <c r="H24" t="n">
        <v>8</v>
      </c>
    </row>
    <row r="26">
      <c r="A26" s="16" t="inlineStr">
        <is>
          <t>Brutto monatlich</t>
        </is>
      </c>
    </row>
    <row r="27">
      <c r="A27" t="inlineStr">
        <is>
          <t>Benjamin Bönisch — Brutto</t>
        </is>
      </c>
      <c r="B27" s="21">
        <f>IF(AND(B$1*12+B$2&gt;=$G$7*12+$H$7,OR($I$7="",B$1*12+B$2&lt;=$I$7*12+$J$7)),ROUND($D$7*(1+$E$7/100)^(B$1-$G$7),0),0)</f>
        <v/>
      </c>
      <c r="C27" s="21">
        <f>IF(AND(C$1*12+C$2&gt;=$G$7*12+$H$7,OR($I$7="",C$1*12+C$2&lt;=$I$7*12+$J$7)),ROUND($D$7*(1+$E$7/100)^(C$1-$G$7),0),0)</f>
        <v/>
      </c>
      <c r="D27" s="21">
        <f>IF(AND(D$1*12+D$2&gt;=$G$7*12+$H$7,OR($I$7="",D$1*12+D$2&lt;=$I$7*12+$J$7)),ROUND($D$7*(1+$E$7/100)^(D$1-$G$7),0),0)</f>
        <v/>
      </c>
      <c r="E27" s="21">
        <f>IF(AND(E$1*12+E$2&gt;=$G$7*12+$H$7,OR($I$7="",E$1*12+E$2&lt;=$I$7*12+$J$7)),ROUND($D$7*(1+$E$7/100)^(E$1-$G$7),0),0)</f>
        <v/>
      </c>
      <c r="F27" s="21">
        <f>IF(AND(F$1*12+F$2&gt;=$G$7*12+$H$7,OR($I$7="",F$1*12+F$2&lt;=$I$7*12+$J$7)),ROUND($D$7*(1+$E$7/100)^(F$1-$G$7),0),0)</f>
        <v/>
      </c>
      <c r="G27" s="21">
        <f>IF(AND(G$1*12+G$2&gt;=$G$7*12+$H$7,OR($I$7="",G$1*12+G$2&lt;=$I$7*12+$J$7)),ROUND($D$7*(1+$E$7/100)^(G$1-$G$7),0),0)</f>
        <v/>
      </c>
      <c r="H27" s="21">
        <f>IF(AND(H$1*12+H$2&gt;=$G$7*12+$H$7,OR($I$7="",H$1*12+H$2&lt;=$I$7*12+$J$7)),ROUND($D$7*(1+$E$7/100)^(H$1-$G$7),0),0)</f>
        <v/>
      </c>
      <c r="I27" s="21">
        <f>IF(AND(I$1*12+I$2&gt;=$G$7*12+$H$7,OR($I$7="",I$1*12+I$2&lt;=$I$7*12+$J$7)),ROUND($D$7*(1+$E$7/100)^(I$1-$G$7),0),0)</f>
        <v/>
      </c>
      <c r="J27" s="21">
        <f>IF(AND(J$1*12+J$2&gt;=$G$7*12+$H$7,OR($I$7="",J$1*12+J$2&lt;=$I$7*12+$J$7)),ROUND($D$7*(1+$E$7/100)^(J$1-$G$7),0),0)</f>
        <v/>
      </c>
      <c r="K27" s="21">
        <f>IF(AND(K$1*12+K$2&gt;=$G$7*12+$H$7,OR($I$7="",K$1*12+K$2&lt;=$I$7*12+$J$7)),ROUND($D$7*(1+$E$7/100)^(K$1-$G$7),0),0)</f>
        <v/>
      </c>
      <c r="L27" s="21">
        <f>IF(AND(L$1*12+L$2&gt;=$G$7*12+$H$7,OR($I$7="",L$1*12+L$2&lt;=$I$7*12+$J$7)),ROUND($D$7*(1+$E$7/100)^(L$1-$G$7),0),0)</f>
        <v/>
      </c>
      <c r="M27" s="21">
        <f>IF(AND(M$1*12+M$2&gt;=$G$7*12+$H$7,OR($I$7="",M$1*12+M$2&lt;=$I$7*12+$J$7)),ROUND($D$7*(1+$E$7/100)^(M$1-$G$7),0),0)</f>
        <v/>
      </c>
      <c r="N27" s="21">
        <f>IF(AND(N$1*12+N$2&gt;=$G$7*12+$H$7,OR($I$7="",N$1*12+N$2&lt;=$I$7*12+$J$7)),ROUND($D$7*(1+$E$7/100)^(N$1-$G$7),0),0)</f>
        <v/>
      </c>
      <c r="O27" s="21">
        <f>IF(AND(O$1*12+O$2&gt;=$G$7*12+$H$7,OR($I$7="",O$1*12+O$2&lt;=$I$7*12+$J$7)),ROUND($D$7*(1+$E$7/100)^(O$1-$G$7),0),0)</f>
        <v/>
      </c>
      <c r="P27" s="21">
        <f>IF(AND(P$1*12+P$2&gt;=$G$7*12+$H$7,OR($I$7="",P$1*12+P$2&lt;=$I$7*12+$J$7)),ROUND($D$7*(1+$E$7/100)^(P$1-$G$7),0),0)</f>
        <v/>
      </c>
      <c r="Q27" s="21">
        <f>IF(AND(Q$1*12+Q$2&gt;=$G$7*12+$H$7,OR($I$7="",Q$1*12+Q$2&lt;=$I$7*12+$J$7)),ROUND($D$7*(1+$E$7/100)^(Q$1-$G$7),0),0)</f>
        <v/>
      </c>
      <c r="R27" s="21">
        <f>IF(AND(R$1*12+R$2&gt;=$G$7*12+$H$7,OR($I$7="",R$1*12+R$2&lt;=$I$7*12+$J$7)),ROUND($D$7*(1+$E$7/100)^(R$1-$G$7),0),0)</f>
        <v/>
      </c>
      <c r="S27" s="21">
        <f>IF(AND(S$1*12+S$2&gt;=$G$7*12+$H$7,OR($I$7="",S$1*12+S$2&lt;=$I$7*12+$J$7)),ROUND($D$7*(1+$E$7/100)^(S$1-$G$7)*(1+INDEX(Treiber!$B$84:$B$86,S$1-2027)),0),0)</f>
        <v/>
      </c>
      <c r="T27" s="21">
        <f>IF(AND(T$1*12+T$2&gt;=$G$7*12+$H$7,OR($I$7="",T$1*12+T$2&lt;=$I$7*12+$J$7)),ROUND($D$7*(1+$E$7/100)^(T$1-$G$7)*(1+INDEX(Treiber!$B$84:$B$86,T$1-2027)),0),0)</f>
        <v/>
      </c>
      <c r="U27" s="21">
        <f>IF(AND(U$1*12+U$2&gt;=$G$7*12+$H$7,OR($I$7="",U$1*12+U$2&lt;=$I$7*12+$J$7)),ROUND($D$7*(1+$E$7/100)^(U$1-$G$7)*(1+INDEX(Treiber!$B$84:$B$86,U$1-2027)),0),0)</f>
        <v/>
      </c>
      <c r="V27" s="21">
        <f>IF(AND(V$1*12+V$2&gt;=$G$7*12+$H$7,OR($I$7="",V$1*12+V$2&lt;=$I$7*12+$J$7)),ROUND($D$7*(1+$E$7/100)^(V$1-$G$7)*(1+INDEX(Treiber!$B$84:$B$86,V$1-2027)),0),0)</f>
        <v/>
      </c>
      <c r="W27" s="21">
        <f>IF(AND(W$1*12+W$2&gt;=$G$7*12+$H$7,OR($I$7="",W$1*12+W$2&lt;=$I$7*12+$J$7)),ROUND($D$7*(1+$E$7/100)^(W$1-$G$7)*(1+INDEX(Treiber!$B$84:$B$86,W$1-2027)),0),0)</f>
        <v/>
      </c>
      <c r="X27" s="21">
        <f>IF(AND(X$1*12+X$2&gt;=$G$7*12+$H$7,OR($I$7="",X$1*12+X$2&lt;=$I$7*12+$J$7)),ROUND($D$7*(1+$E$7/100)^(X$1-$G$7)*(1+INDEX(Treiber!$B$84:$B$86,X$1-2027)),0),0)</f>
        <v/>
      </c>
      <c r="Y27" s="21">
        <f>IF(AND(Y$1*12+Y$2&gt;=$G$7*12+$H$7,OR($I$7="",Y$1*12+Y$2&lt;=$I$7*12+$J$7)),ROUND($D$7*(1+$E$7/100)^(Y$1-$G$7)*(1+INDEX(Treiber!$B$84:$B$86,Y$1-2027)),0),0)</f>
        <v/>
      </c>
      <c r="Z27" s="21">
        <f>IF(AND(Z$1*12+Z$2&gt;=$G$7*12+$H$7,OR($I$7="",Z$1*12+Z$2&lt;=$I$7*12+$J$7)),ROUND($D$7*(1+$E$7/100)^(Z$1-$G$7)*(1+INDEX(Treiber!$B$84:$B$86,Z$1-2027)),0),0)</f>
        <v/>
      </c>
      <c r="AA27" s="21">
        <f>IF(AND(AA$1*12+AA$2&gt;=$G$7*12+$H$7,OR($I$7="",AA$1*12+AA$2&lt;=$I$7*12+$J$7)),ROUND($D$7*(1+$E$7/100)^(AA$1-$G$7)*(1+INDEX(Treiber!$B$84:$B$86,AA$1-2027)),0),0)</f>
        <v/>
      </c>
      <c r="AB27" s="21">
        <f>IF(AND(AB$1*12+AB$2&gt;=$G$7*12+$H$7,OR($I$7="",AB$1*12+AB$2&lt;=$I$7*12+$J$7)),ROUND($D$7*(1+$E$7/100)^(AB$1-$G$7)*(1+INDEX(Treiber!$B$84:$B$86,AB$1-2027)),0),0)</f>
        <v/>
      </c>
      <c r="AC27" s="21">
        <f>IF(AND(AC$1*12+AC$2&gt;=$G$7*12+$H$7,OR($I$7="",AC$1*12+AC$2&lt;=$I$7*12+$J$7)),ROUND($D$7*(1+$E$7/100)^(AC$1-$G$7)*(1+INDEX(Treiber!$B$84:$B$86,AC$1-2027)),0),0)</f>
        <v/>
      </c>
      <c r="AD27" s="21">
        <f>IF(AND(AD$1*12+AD$2&gt;=$G$7*12+$H$7,OR($I$7="",AD$1*12+AD$2&lt;=$I$7*12+$J$7)),ROUND($D$7*(1+$E$7/100)^(AD$1-$G$7)*(1+INDEX(Treiber!$B$84:$B$86,AD$1-2027)),0),0)</f>
        <v/>
      </c>
      <c r="AE27" s="21">
        <f>IF(AND(AE$1*12+AE$2&gt;=$G$7*12+$H$7,OR($I$7="",AE$1*12+AE$2&lt;=$I$7*12+$J$7)),ROUND($D$7*(1+$E$7/100)^(AE$1-$G$7)*(1+INDEX(Treiber!$B$84:$B$86,AE$1-2027)),0),0)</f>
        <v/>
      </c>
      <c r="AF27" s="21">
        <f>IF(AND(AF$1*12+AF$2&gt;=$G$7*12+$H$7,OR($I$7="",AF$1*12+AF$2&lt;=$I$7*12+$J$7)),ROUND($D$7*(1+$E$7/100)^(AF$1-$G$7)*(1+INDEX(Treiber!$B$84:$B$86,AF$1-2027)),0),0)</f>
        <v/>
      </c>
      <c r="AG27" s="21">
        <f>IF(AND(AG$1*12+AG$2&gt;=$G$7*12+$H$7,OR($I$7="",AG$1*12+AG$2&lt;=$I$7*12+$J$7)),ROUND($D$7*(1+$E$7/100)^(AG$1-$G$7)*(1+INDEX(Treiber!$B$84:$B$86,AG$1-2027)),0),0)</f>
        <v/>
      </c>
      <c r="AH27" s="21">
        <f>IF(AND(AH$1*12+AH$2&gt;=$G$7*12+$H$7,OR($I$7="",AH$1*12+AH$2&lt;=$I$7*12+$J$7)),ROUND($D$7*(1+$E$7/100)^(AH$1-$G$7)*(1+INDEX(Treiber!$B$84:$B$86,AH$1-2027)),0),0)</f>
        <v/>
      </c>
      <c r="AI27" s="21">
        <f>IF(AND(AI$1*12+AI$2&gt;=$G$7*12+$H$7,OR($I$7="",AI$1*12+AI$2&lt;=$I$7*12+$J$7)),ROUND($D$7*(1+$E$7/100)^(AI$1-$G$7)*(1+INDEX(Treiber!$B$84:$B$86,AI$1-2027)),0),0)</f>
        <v/>
      </c>
      <c r="AJ27" s="21">
        <f>IF(AND(AJ$1*12+AJ$2&gt;=$G$7*12+$H$7,OR($I$7="",AJ$1*12+AJ$2&lt;=$I$7*12+$J$7)),ROUND($D$7*(1+$E$7/100)^(AJ$1-$G$7)*(1+INDEX(Treiber!$B$84:$B$86,AJ$1-2027)),0),0)</f>
        <v/>
      </c>
      <c r="AK27" s="21">
        <f>IF(AND(AK$1*12+AK$2&gt;=$G$7*12+$H$7,OR($I$7="",AK$1*12+AK$2&lt;=$I$7*12+$J$7)),ROUND($D$7*(1+$E$7/100)^(AK$1-$G$7)*(1+INDEX(Treiber!$B$84:$B$86,AK$1-2027)),0),0)</f>
        <v/>
      </c>
      <c r="AL27" s="21">
        <f>IF(AND(AL$1*12+AL$2&gt;=$G$7*12+$H$7,OR($I$7="",AL$1*12+AL$2&lt;=$I$7*12+$J$7)),ROUND($D$7*(1+$E$7/100)^(AL$1-$G$7)*(1+INDEX(Treiber!$B$84:$B$86,AL$1-2027)),0),0)</f>
        <v/>
      </c>
      <c r="AM27" s="21">
        <f>IF(AND(AM$1*12+AM$2&gt;=$G$7*12+$H$7,OR($I$7="",AM$1*12+AM$2&lt;=$I$7*12+$J$7)),ROUND($D$7*(1+$E$7/100)^(AM$1-$G$7)*(1+INDEX(Treiber!$B$84:$B$86,AM$1-2027)),0),0)</f>
        <v/>
      </c>
      <c r="AN27" s="21">
        <f>IF(AND(AN$1*12+AN$2&gt;=$G$7*12+$H$7,OR($I$7="",AN$1*12+AN$2&lt;=$I$7*12+$J$7)),ROUND($D$7*(1+$E$7/100)^(AN$1-$G$7)*(1+INDEX(Treiber!$B$84:$B$86,AN$1-2027)),0),0)</f>
        <v/>
      </c>
      <c r="AO27" s="21">
        <f>IF(AND(AO$1*12+AO$2&gt;=$G$7*12+$H$7,OR($I$7="",AO$1*12+AO$2&lt;=$I$7*12+$J$7)),ROUND($D$7*(1+$E$7/100)^(AO$1-$G$7)*(1+INDEX(Treiber!$B$84:$B$86,AO$1-2027)),0),0)</f>
        <v/>
      </c>
      <c r="AP27" s="21">
        <f>IF(AND(AP$1*12+AP$2&gt;=$G$7*12+$H$7,OR($I$7="",AP$1*12+AP$2&lt;=$I$7*12+$J$7)),ROUND($D$7*(1+$E$7/100)^(AP$1-$G$7)*(1+INDEX(Treiber!$B$84:$B$86,AP$1-2027)),0),0)</f>
        <v/>
      </c>
      <c r="AQ27" s="21">
        <f>IF(AND(AQ$1*12+AQ$2&gt;=$G$7*12+$H$7,OR($I$7="",AQ$1*12+AQ$2&lt;=$I$7*12+$J$7)),ROUND($D$7*(1+$E$7/100)^(AQ$1-$G$7)*(1+INDEX(Treiber!$B$84:$B$86,AQ$1-2027)),0),0)</f>
        <v/>
      </c>
      <c r="AR27" s="21">
        <f>IF(AND(AR$1*12+AR$2&gt;=$G$7*12+$H$7,OR($I$7="",AR$1*12+AR$2&lt;=$I$7*12+$J$7)),ROUND($D$7*(1+$E$7/100)^(AR$1-$G$7)*(1+INDEX(Treiber!$B$84:$B$86,AR$1-2027)),0),0)</f>
        <v/>
      </c>
      <c r="AS27" s="21">
        <f>IF(AND(AS$1*12+AS$2&gt;=$G$7*12+$H$7,OR($I$7="",AS$1*12+AS$2&lt;=$I$7*12+$J$7)),ROUND($D$7*(1+$E$7/100)^(AS$1-$G$7)*(1+INDEX(Treiber!$B$84:$B$86,AS$1-2027)),0),0)</f>
        <v/>
      </c>
      <c r="AT27" s="21">
        <f>IF(AND(AT$1*12+AT$2&gt;=$G$7*12+$H$7,OR($I$7="",AT$1*12+AT$2&lt;=$I$7*12+$J$7)),ROUND($D$7*(1+$E$7/100)^(AT$1-$G$7)*(1+INDEX(Treiber!$B$84:$B$86,AT$1-2027)),0),0)</f>
        <v/>
      </c>
      <c r="AU27" s="21">
        <f>IF(AND(AU$1*12+AU$2&gt;=$G$7*12+$H$7,OR($I$7="",AU$1*12+AU$2&lt;=$I$7*12+$J$7)),ROUND($D$7*(1+$E$7/100)^(AU$1-$G$7)*(1+INDEX(Treiber!$B$84:$B$86,AU$1-2027)),0),0)</f>
        <v/>
      </c>
      <c r="AV27" s="21">
        <f>IF(AND(AV$1*12+AV$2&gt;=$G$7*12+$H$7,OR($I$7="",AV$1*12+AV$2&lt;=$I$7*12+$J$7)),ROUND($D$7*(1+$E$7/100)^(AV$1-$G$7)*(1+INDEX(Treiber!$B$84:$B$86,AV$1-2027)),0),0)</f>
        <v/>
      </c>
      <c r="AW27" s="21">
        <f>IF(AND(AW$1*12+AW$2&gt;=$G$7*12+$H$7,OR($I$7="",AW$1*12+AW$2&lt;=$I$7*12+$J$7)),ROUND($D$7*(1+$E$7/100)^(AW$1-$G$7)*(1+INDEX(Treiber!$B$84:$B$86,AW$1-2027)),0),0)</f>
        <v/>
      </c>
      <c r="AX27" s="21">
        <f>IF(AND(AX$1*12+AX$2&gt;=$G$7*12+$H$7,OR($I$7="",AX$1*12+AX$2&lt;=$I$7*12+$J$7)),ROUND($D$7*(1+$E$7/100)^(AX$1-$G$7)*(1+INDEX(Treiber!$B$84:$B$86,AX$1-2027)),0),0)</f>
        <v/>
      </c>
      <c r="AY27" s="21">
        <f>IF(AND(AY$1*12+AY$2&gt;=$G$7*12+$H$7,OR($I$7="",AY$1*12+AY$2&lt;=$I$7*12+$J$7)),ROUND($D$7*(1+$E$7/100)^(AY$1-$G$7)*(1+INDEX(Treiber!$B$84:$B$86,AY$1-2027)),0),0)</f>
        <v/>
      </c>
      <c r="AZ27" s="21">
        <f>IF(AND(AZ$1*12+AZ$2&gt;=$G$7*12+$H$7,OR($I$7="",AZ$1*12+AZ$2&lt;=$I$7*12+$J$7)),ROUND($D$7*(1+$E$7/100)^(AZ$1-$G$7)*(1+INDEX(Treiber!$B$84:$B$86,AZ$1-2027)),0),0)</f>
        <v/>
      </c>
      <c r="BA27" s="21">
        <f>IF(AND(BA$1*12+BA$2&gt;=$G$7*12+$H$7,OR($I$7="",BA$1*12+BA$2&lt;=$I$7*12+$J$7)),ROUND($D$7*(1+$E$7/100)^(BA$1-$G$7)*(1+INDEX(Treiber!$B$84:$B$86,BA$1-2027)),0),0)</f>
        <v/>
      </c>
      <c r="BB27" s="21">
        <f>IF(AND(BB$1*12+BB$2&gt;=$G$7*12+$H$7,OR($I$7="",BB$1*12+BB$2&lt;=$I$7*12+$J$7)),ROUND($D$7*(1+$E$7/100)^(BB$1-$G$7)*(1+INDEX(Treiber!$B$84:$B$86,BB$1-2027)),0),0)</f>
        <v/>
      </c>
      <c r="BC27" s="21" t="n"/>
      <c r="BD27" s="21" t="n"/>
      <c r="BE27" s="21" t="n"/>
      <c r="BF27" s="21" t="n"/>
      <c r="BG27" s="21" t="n"/>
      <c r="BH27" s="21" t="n"/>
    </row>
    <row r="28">
      <c r="A28" t="inlineStr">
        <is>
          <t>Sharang Parnerkar — Brutto</t>
        </is>
      </c>
      <c r="B28" s="21">
        <f>IF(AND(B$1*12+B$2&gt;=$G$8*12+$H$8,OR($I$8="",B$1*12+B$2&lt;=$I$8*12+$J$8)),ROUND($D$8*(1+$E$8/100)^(B$1-$G$8),0),0)</f>
        <v/>
      </c>
      <c r="C28" s="21">
        <f>IF(AND(C$1*12+C$2&gt;=$G$8*12+$H$8,OR($I$8="",C$1*12+C$2&lt;=$I$8*12+$J$8)),ROUND($D$8*(1+$E$8/100)^(C$1-$G$8),0),0)</f>
        <v/>
      </c>
      <c r="D28" s="21">
        <f>IF(AND(D$1*12+D$2&gt;=$G$8*12+$H$8,OR($I$8="",D$1*12+D$2&lt;=$I$8*12+$J$8)),ROUND($D$8*(1+$E$8/100)^(D$1-$G$8),0),0)</f>
        <v/>
      </c>
      <c r="E28" s="21">
        <f>IF(AND(E$1*12+E$2&gt;=$G$8*12+$H$8,OR($I$8="",E$1*12+E$2&lt;=$I$8*12+$J$8)),ROUND($D$8*(1+$E$8/100)^(E$1-$G$8),0),0)</f>
        <v/>
      </c>
      <c r="F28" s="21">
        <f>IF(AND(F$1*12+F$2&gt;=$G$8*12+$H$8,OR($I$8="",F$1*12+F$2&lt;=$I$8*12+$J$8)),ROUND($D$8*(1+$E$8/100)^(F$1-$G$8),0),0)</f>
        <v/>
      </c>
      <c r="G28" s="21">
        <f>IF(AND(G$1*12+G$2&gt;=$G$8*12+$H$8,OR($I$8="",G$1*12+G$2&lt;=$I$8*12+$J$8)),ROUND($D$8*(1+$E$8/100)^(G$1-$G$8),0),0)</f>
        <v/>
      </c>
      <c r="H28" s="21">
        <f>IF(AND(H$1*12+H$2&gt;=$G$8*12+$H$8,OR($I$8="",H$1*12+H$2&lt;=$I$8*12+$J$8)),ROUND($D$8*(1+$E$8/100)^(H$1-$G$8),0),0)</f>
        <v/>
      </c>
      <c r="I28" s="21">
        <f>IF(AND(I$1*12+I$2&gt;=$G$8*12+$H$8,OR($I$8="",I$1*12+I$2&lt;=$I$8*12+$J$8)),ROUND($D$8*(1+$E$8/100)^(I$1-$G$8),0),0)</f>
        <v/>
      </c>
      <c r="J28" s="21">
        <f>IF(AND(J$1*12+J$2&gt;=$G$8*12+$H$8,OR($I$8="",J$1*12+J$2&lt;=$I$8*12+$J$8)),ROUND($D$8*(1+$E$8/100)^(J$1-$G$8),0),0)</f>
        <v/>
      </c>
      <c r="K28" s="21">
        <f>IF(AND(K$1*12+K$2&gt;=$G$8*12+$H$8,OR($I$8="",K$1*12+K$2&lt;=$I$8*12+$J$8)),ROUND($D$8*(1+$E$8/100)^(K$1-$G$8),0),0)</f>
        <v/>
      </c>
      <c r="L28" s="21">
        <f>IF(AND(L$1*12+L$2&gt;=$G$8*12+$H$8,OR($I$8="",L$1*12+L$2&lt;=$I$8*12+$J$8)),ROUND($D$8*(1+$E$8/100)^(L$1-$G$8),0),0)</f>
        <v/>
      </c>
      <c r="M28" s="21">
        <f>IF(AND(M$1*12+M$2&gt;=$G$8*12+$H$8,OR($I$8="",M$1*12+M$2&lt;=$I$8*12+$J$8)),ROUND($D$8*(1+$E$8/100)^(M$1-$G$8),0),0)</f>
        <v/>
      </c>
      <c r="N28" s="21">
        <f>IF(AND(N$1*12+N$2&gt;=$G$8*12+$H$8,OR($I$8="",N$1*12+N$2&lt;=$I$8*12+$J$8)),ROUND($D$8*(1+$E$8/100)^(N$1-$G$8),0),0)</f>
        <v/>
      </c>
      <c r="O28" s="21">
        <f>IF(AND(O$1*12+O$2&gt;=$G$8*12+$H$8,OR($I$8="",O$1*12+O$2&lt;=$I$8*12+$J$8)),ROUND($D$8*(1+$E$8/100)^(O$1-$G$8),0),0)</f>
        <v/>
      </c>
      <c r="P28" s="21">
        <f>IF(AND(P$1*12+P$2&gt;=$G$8*12+$H$8,OR($I$8="",P$1*12+P$2&lt;=$I$8*12+$J$8)),ROUND($D$8*(1+$E$8/100)^(P$1-$G$8),0),0)</f>
        <v/>
      </c>
      <c r="Q28" s="21">
        <f>IF(AND(Q$1*12+Q$2&gt;=$G$8*12+$H$8,OR($I$8="",Q$1*12+Q$2&lt;=$I$8*12+$J$8)),ROUND($D$8*(1+$E$8/100)^(Q$1-$G$8),0),0)</f>
        <v/>
      </c>
      <c r="R28" s="21">
        <f>IF(AND(R$1*12+R$2&gt;=$G$8*12+$H$8,OR($I$8="",R$1*12+R$2&lt;=$I$8*12+$J$8)),ROUND($D$8*(1+$E$8/100)^(R$1-$G$8),0),0)</f>
        <v/>
      </c>
      <c r="S28" s="21">
        <f>IF(AND(S$1*12+S$2&gt;=$G$8*12+$H$8,OR($I$8="",S$1*12+S$2&lt;=$I$8*12+$J$8)),ROUND($D$8*(1+$E$8/100)^(S$1-$G$8)*(1+INDEX(Treiber!$B$84:$B$86,S$1-2027)),0),0)</f>
        <v/>
      </c>
      <c r="T28" s="21">
        <f>IF(AND(T$1*12+T$2&gt;=$G$8*12+$H$8,OR($I$8="",T$1*12+T$2&lt;=$I$8*12+$J$8)),ROUND($D$8*(1+$E$8/100)^(T$1-$G$8)*(1+INDEX(Treiber!$B$84:$B$86,T$1-2027)),0),0)</f>
        <v/>
      </c>
      <c r="U28" s="21">
        <f>IF(AND(U$1*12+U$2&gt;=$G$8*12+$H$8,OR($I$8="",U$1*12+U$2&lt;=$I$8*12+$J$8)),ROUND($D$8*(1+$E$8/100)^(U$1-$G$8)*(1+INDEX(Treiber!$B$84:$B$86,U$1-2027)),0),0)</f>
        <v/>
      </c>
      <c r="V28" s="21">
        <f>IF(AND(V$1*12+V$2&gt;=$G$8*12+$H$8,OR($I$8="",V$1*12+V$2&lt;=$I$8*12+$J$8)),ROUND($D$8*(1+$E$8/100)^(V$1-$G$8)*(1+INDEX(Treiber!$B$84:$B$86,V$1-2027)),0),0)</f>
        <v/>
      </c>
      <c r="W28" s="21">
        <f>IF(AND(W$1*12+W$2&gt;=$G$8*12+$H$8,OR($I$8="",W$1*12+W$2&lt;=$I$8*12+$J$8)),ROUND($D$8*(1+$E$8/100)^(W$1-$G$8)*(1+INDEX(Treiber!$B$84:$B$86,W$1-2027)),0),0)</f>
        <v/>
      </c>
      <c r="X28" s="21">
        <f>IF(AND(X$1*12+X$2&gt;=$G$8*12+$H$8,OR($I$8="",X$1*12+X$2&lt;=$I$8*12+$J$8)),ROUND($D$8*(1+$E$8/100)^(X$1-$G$8)*(1+INDEX(Treiber!$B$84:$B$86,X$1-2027)),0),0)</f>
        <v/>
      </c>
      <c r="Y28" s="21">
        <f>IF(AND(Y$1*12+Y$2&gt;=$G$8*12+$H$8,OR($I$8="",Y$1*12+Y$2&lt;=$I$8*12+$J$8)),ROUND($D$8*(1+$E$8/100)^(Y$1-$G$8)*(1+INDEX(Treiber!$B$84:$B$86,Y$1-2027)),0),0)</f>
        <v/>
      </c>
      <c r="Z28" s="21">
        <f>IF(AND(Z$1*12+Z$2&gt;=$G$8*12+$H$8,OR($I$8="",Z$1*12+Z$2&lt;=$I$8*12+$J$8)),ROUND($D$8*(1+$E$8/100)^(Z$1-$G$8)*(1+INDEX(Treiber!$B$84:$B$86,Z$1-2027)),0),0)</f>
        <v/>
      </c>
      <c r="AA28" s="21">
        <f>IF(AND(AA$1*12+AA$2&gt;=$G$8*12+$H$8,OR($I$8="",AA$1*12+AA$2&lt;=$I$8*12+$J$8)),ROUND($D$8*(1+$E$8/100)^(AA$1-$G$8)*(1+INDEX(Treiber!$B$84:$B$86,AA$1-2027)),0),0)</f>
        <v/>
      </c>
      <c r="AB28" s="21">
        <f>IF(AND(AB$1*12+AB$2&gt;=$G$8*12+$H$8,OR($I$8="",AB$1*12+AB$2&lt;=$I$8*12+$J$8)),ROUND($D$8*(1+$E$8/100)^(AB$1-$G$8)*(1+INDEX(Treiber!$B$84:$B$86,AB$1-2027)),0),0)</f>
        <v/>
      </c>
      <c r="AC28" s="21">
        <f>IF(AND(AC$1*12+AC$2&gt;=$G$8*12+$H$8,OR($I$8="",AC$1*12+AC$2&lt;=$I$8*12+$J$8)),ROUND($D$8*(1+$E$8/100)^(AC$1-$G$8)*(1+INDEX(Treiber!$B$84:$B$86,AC$1-2027)),0),0)</f>
        <v/>
      </c>
      <c r="AD28" s="21">
        <f>IF(AND(AD$1*12+AD$2&gt;=$G$8*12+$H$8,OR($I$8="",AD$1*12+AD$2&lt;=$I$8*12+$J$8)),ROUND($D$8*(1+$E$8/100)^(AD$1-$G$8)*(1+INDEX(Treiber!$B$84:$B$86,AD$1-2027)),0),0)</f>
        <v/>
      </c>
      <c r="AE28" s="21">
        <f>IF(AND(AE$1*12+AE$2&gt;=$G$8*12+$H$8,OR($I$8="",AE$1*12+AE$2&lt;=$I$8*12+$J$8)),ROUND($D$8*(1+$E$8/100)^(AE$1-$G$8)*(1+INDEX(Treiber!$B$84:$B$86,AE$1-2027)),0),0)</f>
        <v/>
      </c>
      <c r="AF28" s="21">
        <f>IF(AND(AF$1*12+AF$2&gt;=$G$8*12+$H$8,OR($I$8="",AF$1*12+AF$2&lt;=$I$8*12+$J$8)),ROUND($D$8*(1+$E$8/100)^(AF$1-$G$8)*(1+INDEX(Treiber!$B$84:$B$86,AF$1-2027)),0),0)</f>
        <v/>
      </c>
      <c r="AG28" s="21">
        <f>IF(AND(AG$1*12+AG$2&gt;=$G$8*12+$H$8,OR($I$8="",AG$1*12+AG$2&lt;=$I$8*12+$J$8)),ROUND($D$8*(1+$E$8/100)^(AG$1-$G$8)*(1+INDEX(Treiber!$B$84:$B$86,AG$1-2027)),0),0)</f>
        <v/>
      </c>
      <c r="AH28" s="21">
        <f>IF(AND(AH$1*12+AH$2&gt;=$G$8*12+$H$8,OR($I$8="",AH$1*12+AH$2&lt;=$I$8*12+$J$8)),ROUND($D$8*(1+$E$8/100)^(AH$1-$G$8)*(1+INDEX(Treiber!$B$84:$B$86,AH$1-2027)),0),0)</f>
        <v/>
      </c>
      <c r="AI28" s="21">
        <f>IF(AND(AI$1*12+AI$2&gt;=$G$8*12+$H$8,OR($I$8="",AI$1*12+AI$2&lt;=$I$8*12+$J$8)),ROUND($D$8*(1+$E$8/100)^(AI$1-$G$8)*(1+INDEX(Treiber!$B$84:$B$86,AI$1-2027)),0),0)</f>
        <v/>
      </c>
      <c r="AJ28" s="21">
        <f>IF(AND(AJ$1*12+AJ$2&gt;=$G$8*12+$H$8,OR($I$8="",AJ$1*12+AJ$2&lt;=$I$8*12+$J$8)),ROUND($D$8*(1+$E$8/100)^(AJ$1-$G$8)*(1+INDEX(Treiber!$B$84:$B$86,AJ$1-2027)),0),0)</f>
        <v/>
      </c>
      <c r="AK28" s="21">
        <f>IF(AND(AK$1*12+AK$2&gt;=$G$8*12+$H$8,OR($I$8="",AK$1*12+AK$2&lt;=$I$8*12+$J$8)),ROUND($D$8*(1+$E$8/100)^(AK$1-$G$8)*(1+INDEX(Treiber!$B$84:$B$86,AK$1-2027)),0),0)</f>
        <v/>
      </c>
      <c r="AL28" s="21">
        <f>IF(AND(AL$1*12+AL$2&gt;=$G$8*12+$H$8,OR($I$8="",AL$1*12+AL$2&lt;=$I$8*12+$J$8)),ROUND($D$8*(1+$E$8/100)^(AL$1-$G$8)*(1+INDEX(Treiber!$B$84:$B$86,AL$1-2027)),0),0)</f>
        <v/>
      </c>
      <c r="AM28" s="21">
        <f>IF(AND(AM$1*12+AM$2&gt;=$G$8*12+$H$8,OR($I$8="",AM$1*12+AM$2&lt;=$I$8*12+$J$8)),ROUND($D$8*(1+$E$8/100)^(AM$1-$G$8)*(1+INDEX(Treiber!$B$84:$B$86,AM$1-2027)),0),0)</f>
        <v/>
      </c>
      <c r="AN28" s="21">
        <f>IF(AND(AN$1*12+AN$2&gt;=$G$8*12+$H$8,OR($I$8="",AN$1*12+AN$2&lt;=$I$8*12+$J$8)),ROUND($D$8*(1+$E$8/100)^(AN$1-$G$8)*(1+INDEX(Treiber!$B$84:$B$86,AN$1-2027)),0),0)</f>
        <v/>
      </c>
      <c r="AO28" s="21">
        <f>IF(AND(AO$1*12+AO$2&gt;=$G$8*12+$H$8,OR($I$8="",AO$1*12+AO$2&lt;=$I$8*12+$J$8)),ROUND($D$8*(1+$E$8/100)^(AO$1-$G$8)*(1+INDEX(Treiber!$B$84:$B$86,AO$1-2027)),0),0)</f>
        <v/>
      </c>
      <c r="AP28" s="21">
        <f>IF(AND(AP$1*12+AP$2&gt;=$G$8*12+$H$8,OR($I$8="",AP$1*12+AP$2&lt;=$I$8*12+$J$8)),ROUND($D$8*(1+$E$8/100)^(AP$1-$G$8)*(1+INDEX(Treiber!$B$84:$B$86,AP$1-2027)),0),0)</f>
        <v/>
      </c>
      <c r="AQ28" s="21">
        <f>IF(AND(AQ$1*12+AQ$2&gt;=$G$8*12+$H$8,OR($I$8="",AQ$1*12+AQ$2&lt;=$I$8*12+$J$8)),ROUND($D$8*(1+$E$8/100)^(AQ$1-$G$8)*(1+INDEX(Treiber!$B$84:$B$86,AQ$1-2027)),0),0)</f>
        <v/>
      </c>
      <c r="AR28" s="21">
        <f>IF(AND(AR$1*12+AR$2&gt;=$G$8*12+$H$8,OR($I$8="",AR$1*12+AR$2&lt;=$I$8*12+$J$8)),ROUND($D$8*(1+$E$8/100)^(AR$1-$G$8)*(1+INDEX(Treiber!$B$84:$B$86,AR$1-2027)),0),0)</f>
        <v/>
      </c>
      <c r="AS28" s="21">
        <f>IF(AND(AS$1*12+AS$2&gt;=$G$8*12+$H$8,OR($I$8="",AS$1*12+AS$2&lt;=$I$8*12+$J$8)),ROUND($D$8*(1+$E$8/100)^(AS$1-$G$8)*(1+INDEX(Treiber!$B$84:$B$86,AS$1-2027)),0),0)</f>
        <v/>
      </c>
      <c r="AT28" s="21">
        <f>IF(AND(AT$1*12+AT$2&gt;=$G$8*12+$H$8,OR($I$8="",AT$1*12+AT$2&lt;=$I$8*12+$J$8)),ROUND($D$8*(1+$E$8/100)^(AT$1-$G$8)*(1+INDEX(Treiber!$B$84:$B$86,AT$1-2027)),0),0)</f>
        <v/>
      </c>
      <c r="AU28" s="21">
        <f>IF(AND(AU$1*12+AU$2&gt;=$G$8*12+$H$8,OR($I$8="",AU$1*12+AU$2&lt;=$I$8*12+$J$8)),ROUND($D$8*(1+$E$8/100)^(AU$1-$G$8)*(1+INDEX(Treiber!$B$84:$B$86,AU$1-2027)),0),0)</f>
        <v/>
      </c>
      <c r="AV28" s="21">
        <f>IF(AND(AV$1*12+AV$2&gt;=$G$8*12+$H$8,OR($I$8="",AV$1*12+AV$2&lt;=$I$8*12+$J$8)),ROUND($D$8*(1+$E$8/100)^(AV$1-$G$8)*(1+INDEX(Treiber!$B$84:$B$86,AV$1-2027)),0),0)</f>
        <v/>
      </c>
      <c r="AW28" s="21">
        <f>IF(AND(AW$1*12+AW$2&gt;=$G$8*12+$H$8,OR($I$8="",AW$1*12+AW$2&lt;=$I$8*12+$J$8)),ROUND($D$8*(1+$E$8/100)^(AW$1-$G$8)*(1+INDEX(Treiber!$B$84:$B$86,AW$1-2027)),0),0)</f>
        <v/>
      </c>
      <c r="AX28" s="21">
        <f>IF(AND(AX$1*12+AX$2&gt;=$G$8*12+$H$8,OR($I$8="",AX$1*12+AX$2&lt;=$I$8*12+$J$8)),ROUND($D$8*(1+$E$8/100)^(AX$1-$G$8)*(1+INDEX(Treiber!$B$84:$B$86,AX$1-2027)),0),0)</f>
        <v/>
      </c>
      <c r="AY28" s="21">
        <f>IF(AND(AY$1*12+AY$2&gt;=$G$8*12+$H$8,OR($I$8="",AY$1*12+AY$2&lt;=$I$8*12+$J$8)),ROUND($D$8*(1+$E$8/100)^(AY$1-$G$8)*(1+INDEX(Treiber!$B$84:$B$86,AY$1-2027)),0),0)</f>
        <v/>
      </c>
      <c r="AZ28" s="21">
        <f>IF(AND(AZ$1*12+AZ$2&gt;=$G$8*12+$H$8,OR($I$8="",AZ$1*12+AZ$2&lt;=$I$8*12+$J$8)),ROUND($D$8*(1+$E$8/100)^(AZ$1-$G$8)*(1+INDEX(Treiber!$B$84:$B$86,AZ$1-2027)),0),0)</f>
        <v/>
      </c>
      <c r="BA28" s="21">
        <f>IF(AND(BA$1*12+BA$2&gt;=$G$8*12+$H$8,OR($I$8="",BA$1*12+BA$2&lt;=$I$8*12+$J$8)),ROUND($D$8*(1+$E$8/100)^(BA$1-$G$8)*(1+INDEX(Treiber!$B$84:$B$86,BA$1-2027)),0),0)</f>
        <v/>
      </c>
      <c r="BB28" s="21">
        <f>IF(AND(BB$1*12+BB$2&gt;=$G$8*12+$H$8,OR($I$8="",BB$1*12+BB$2&lt;=$I$8*12+$J$8)),ROUND($D$8*(1+$E$8/100)^(BB$1-$G$8)*(1+INDEX(Treiber!$B$84:$B$86,BB$1-2027)),0),0)</f>
        <v/>
      </c>
      <c r="BC28" s="21" t="n"/>
      <c r="BD28" s="21" t="n"/>
      <c r="BE28" s="21" t="n"/>
      <c r="BF28" s="21" t="n"/>
      <c r="BG28" s="21" t="n"/>
      <c r="BH28" s="21" t="n"/>
    </row>
    <row r="29">
      <c r="A29" t="inlineStr">
        <is>
          <t>Pos 3 — Brutto</t>
        </is>
      </c>
      <c r="B29" s="21">
        <f>IF(AND(B$1*12+B$2&gt;=$G$9*12+$H$9,OR($I$9="",B$1*12+B$2&lt;=$I$9*12+$J$9)),ROUND($D$9*(1+$E$9/100)^(B$1-$G$9),0),0)</f>
        <v/>
      </c>
      <c r="C29" s="21">
        <f>IF(AND(C$1*12+C$2&gt;=$G$9*12+$H$9,OR($I$9="",C$1*12+C$2&lt;=$I$9*12+$J$9)),ROUND($D$9*(1+$E$9/100)^(C$1-$G$9),0),0)</f>
        <v/>
      </c>
      <c r="D29" s="21">
        <f>IF(AND(D$1*12+D$2&gt;=$G$9*12+$H$9,OR($I$9="",D$1*12+D$2&lt;=$I$9*12+$J$9)),ROUND($D$9*(1+$E$9/100)^(D$1-$G$9),0),0)</f>
        <v/>
      </c>
      <c r="E29" s="21">
        <f>IF(AND(E$1*12+E$2&gt;=$G$9*12+$H$9,OR($I$9="",E$1*12+E$2&lt;=$I$9*12+$J$9)),ROUND($D$9*(1+$E$9/100)^(E$1-$G$9),0),0)</f>
        <v/>
      </c>
      <c r="F29" s="21">
        <f>IF(AND(F$1*12+F$2&gt;=$G$9*12+$H$9,OR($I$9="",F$1*12+F$2&lt;=$I$9*12+$J$9)),ROUND($D$9*(1+$E$9/100)^(F$1-$G$9),0),0)</f>
        <v/>
      </c>
      <c r="G29" s="21">
        <f>IF(AND(G$1*12+G$2&gt;=$G$9*12+$H$9,OR($I$9="",G$1*12+G$2&lt;=$I$9*12+$J$9)),ROUND($D$9*(1+$E$9/100)^(G$1-$G$9),0),0)</f>
        <v/>
      </c>
      <c r="H29" s="21">
        <f>IF(AND(H$1*12+H$2&gt;=$G$9*12+$H$9,OR($I$9="",H$1*12+H$2&lt;=$I$9*12+$J$9)),ROUND($D$9*(1+$E$9/100)^(H$1-$G$9),0),0)</f>
        <v/>
      </c>
      <c r="I29" s="21">
        <f>IF(AND(I$1*12+I$2&gt;=$G$9*12+$H$9,OR($I$9="",I$1*12+I$2&lt;=$I$9*12+$J$9)),ROUND($D$9*(1+$E$9/100)^(I$1-$G$9),0),0)</f>
        <v/>
      </c>
      <c r="J29" s="21">
        <f>IF(AND(J$1*12+J$2&gt;=$G$9*12+$H$9,OR($I$9="",J$1*12+J$2&lt;=$I$9*12+$J$9)),ROUND($D$9*(1+$E$9/100)^(J$1-$G$9),0),0)</f>
        <v/>
      </c>
      <c r="K29" s="21">
        <f>IF(AND(K$1*12+K$2&gt;=$G$9*12+$H$9,OR($I$9="",K$1*12+K$2&lt;=$I$9*12+$J$9)),ROUND($D$9*(1+$E$9/100)^(K$1-$G$9),0),0)</f>
        <v/>
      </c>
      <c r="L29" s="21">
        <f>IF(AND(L$1*12+L$2&gt;=$G$9*12+$H$9,OR($I$9="",L$1*12+L$2&lt;=$I$9*12+$J$9)),ROUND($D$9*(1+$E$9/100)^(L$1-$G$9),0),0)</f>
        <v/>
      </c>
      <c r="M29" s="21">
        <f>IF(AND(M$1*12+M$2&gt;=$G$9*12+$H$9,OR($I$9="",M$1*12+M$2&lt;=$I$9*12+$J$9)),ROUND($D$9*(1+$E$9/100)^(M$1-$G$9),0),0)</f>
        <v/>
      </c>
      <c r="N29" s="21">
        <f>IF(AND(N$1*12+N$2&gt;=$G$9*12+$H$9,OR($I$9="",N$1*12+N$2&lt;=$I$9*12+$J$9)),ROUND($D$9*(1+$E$9/100)^(N$1-$G$9),0),0)</f>
        <v/>
      </c>
      <c r="O29" s="21">
        <f>IF(AND(O$1*12+O$2&gt;=$G$9*12+$H$9,OR($I$9="",O$1*12+O$2&lt;=$I$9*12+$J$9)),ROUND($D$9*(1+$E$9/100)^(O$1-$G$9),0),0)</f>
        <v/>
      </c>
      <c r="P29" s="21">
        <f>IF(AND(P$1*12+P$2&gt;=$G$9*12+$H$9,OR($I$9="",P$1*12+P$2&lt;=$I$9*12+$J$9)),ROUND($D$9*(1+$E$9/100)^(P$1-$G$9),0),0)</f>
        <v/>
      </c>
      <c r="Q29" s="21">
        <f>IF(AND(Q$1*12+Q$2&gt;=$G$9*12+$H$9,OR($I$9="",Q$1*12+Q$2&lt;=$I$9*12+$J$9)),ROUND($D$9*(1+$E$9/100)^(Q$1-$G$9),0),0)</f>
        <v/>
      </c>
      <c r="R29" s="21">
        <f>IF(AND(R$1*12+R$2&gt;=$G$9*12+$H$9,OR($I$9="",R$1*12+R$2&lt;=$I$9*12+$J$9)),ROUND($D$9*(1+$E$9/100)^(R$1-$G$9),0),0)</f>
        <v/>
      </c>
      <c r="S29" s="21">
        <f>IF(AND(S$1*12+S$2&gt;=$G$9*12+$H$9,OR($I$9="",S$1*12+S$2&lt;=$I$9*12+$J$9)),ROUND($D$9*(1+$E$9/100)^(S$1-$G$9),0),0)</f>
        <v/>
      </c>
      <c r="T29" s="21">
        <f>IF(AND(T$1*12+T$2&gt;=$G$9*12+$H$9,OR($I$9="",T$1*12+T$2&lt;=$I$9*12+$J$9)),ROUND($D$9*(1+$E$9/100)^(T$1-$G$9),0),0)</f>
        <v/>
      </c>
      <c r="U29" s="21">
        <f>IF(AND(U$1*12+U$2&gt;=$G$9*12+$H$9,OR($I$9="",U$1*12+U$2&lt;=$I$9*12+$J$9)),ROUND($D$9*(1+$E$9/100)^(U$1-$G$9),0),0)</f>
        <v/>
      </c>
      <c r="V29" s="21">
        <f>IF(AND(V$1*12+V$2&gt;=$G$9*12+$H$9,OR($I$9="",V$1*12+V$2&lt;=$I$9*12+$J$9)),ROUND($D$9*(1+$E$9/100)^(V$1-$G$9),0),0)</f>
        <v/>
      </c>
      <c r="W29" s="21">
        <f>IF(AND(W$1*12+W$2&gt;=$G$9*12+$H$9,OR($I$9="",W$1*12+W$2&lt;=$I$9*12+$J$9)),ROUND($D$9*(1+$E$9/100)^(W$1-$G$9),0),0)</f>
        <v/>
      </c>
      <c r="X29" s="21">
        <f>IF(AND(X$1*12+X$2&gt;=$G$9*12+$H$9,OR($I$9="",X$1*12+X$2&lt;=$I$9*12+$J$9)),ROUND($D$9*(1+$E$9/100)^(X$1-$G$9),0),0)</f>
        <v/>
      </c>
      <c r="Y29" s="21">
        <f>IF(AND(Y$1*12+Y$2&gt;=$G$9*12+$H$9,OR($I$9="",Y$1*12+Y$2&lt;=$I$9*12+$J$9)),ROUND($D$9*(1+$E$9/100)^(Y$1-$G$9),0),0)</f>
        <v/>
      </c>
      <c r="Z29" s="21">
        <f>IF(AND(Z$1*12+Z$2&gt;=$G$9*12+$H$9,OR($I$9="",Z$1*12+Z$2&lt;=$I$9*12+$J$9)),ROUND($D$9*(1+$E$9/100)^(Z$1-$G$9),0),0)</f>
        <v/>
      </c>
      <c r="AA29" s="21">
        <f>IF(AND(AA$1*12+AA$2&gt;=$G$9*12+$H$9,OR($I$9="",AA$1*12+AA$2&lt;=$I$9*12+$J$9)),ROUND($D$9*(1+$E$9/100)^(AA$1-$G$9),0),0)</f>
        <v/>
      </c>
      <c r="AB29" s="21">
        <f>IF(AND(AB$1*12+AB$2&gt;=$G$9*12+$H$9,OR($I$9="",AB$1*12+AB$2&lt;=$I$9*12+$J$9)),ROUND($D$9*(1+$E$9/100)^(AB$1-$G$9),0),0)</f>
        <v/>
      </c>
      <c r="AC29" s="21">
        <f>IF(AND(AC$1*12+AC$2&gt;=$G$9*12+$H$9,OR($I$9="",AC$1*12+AC$2&lt;=$I$9*12+$J$9)),ROUND($D$9*(1+$E$9/100)^(AC$1-$G$9),0),0)</f>
        <v/>
      </c>
      <c r="AD29" s="21">
        <f>IF(AND(AD$1*12+AD$2&gt;=$G$9*12+$H$9,OR($I$9="",AD$1*12+AD$2&lt;=$I$9*12+$J$9)),ROUND($D$9*(1+$E$9/100)^(AD$1-$G$9),0),0)</f>
        <v/>
      </c>
      <c r="AE29" s="21">
        <f>IF(AND(AE$1*12+AE$2&gt;=$G$9*12+$H$9,OR($I$9="",AE$1*12+AE$2&lt;=$I$9*12+$J$9)),ROUND($D$9*(1+$E$9/100)^(AE$1-$G$9),0),0)</f>
        <v/>
      </c>
      <c r="AF29" s="21">
        <f>IF(AND(AF$1*12+AF$2&gt;=$G$9*12+$H$9,OR($I$9="",AF$1*12+AF$2&lt;=$I$9*12+$J$9)),ROUND($D$9*(1+$E$9/100)^(AF$1-$G$9),0),0)</f>
        <v/>
      </c>
      <c r="AG29" s="21">
        <f>IF(AND(AG$1*12+AG$2&gt;=$G$9*12+$H$9,OR($I$9="",AG$1*12+AG$2&lt;=$I$9*12+$J$9)),ROUND($D$9*(1+$E$9/100)^(AG$1-$G$9),0),0)</f>
        <v/>
      </c>
      <c r="AH29" s="21">
        <f>IF(AND(AH$1*12+AH$2&gt;=$G$9*12+$H$9,OR($I$9="",AH$1*12+AH$2&lt;=$I$9*12+$J$9)),ROUND($D$9*(1+$E$9/100)^(AH$1-$G$9),0),0)</f>
        <v/>
      </c>
      <c r="AI29" s="21">
        <f>IF(AND(AI$1*12+AI$2&gt;=$G$9*12+$H$9,OR($I$9="",AI$1*12+AI$2&lt;=$I$9*12+$J$9)),ROUND($D$9*(1+$E$9/100)^(AI$1-$G$9),0),0)</f>
        <v/>
      </c>
      <c r="AJ29" s="21">
        <f>IF(AND(AJ$1*12+AJ$2&gt;=$G$9*12+$H$9,OR($I$9="",AJ$1*12+AJ$2&lt;=$I$9*12+$J$9)),ROUND($D$9*(1+$E$9/100)^(AJ$1-$G$9),0),0)</f>
        <v/>
      </c>
      <c r="AK29" s="21">
        <f>IF(AND(AK$1*12+AK$2&gt;=$G$9*12+$H$9,OR($I$9="",AK$1*12+AK$2&lt;=$I$9*12+$J$9)),ROUND($D$9*(1+$E$9/100)^(AK$1-$G$9),0),0)</f>
        <v/>
      </c>
      <c r="AL29" s="21">
        <f>IF(AND(AL$1*12+AL$2&gt;=$G$9*12+$H$9,OR($I$9="",AL$1*12+AL$2&lt;=$I$9*12+$J$9)),ROUND($D$9*(1+$E$9/100)^(AL$1-$G$9),0),0)</f>
        <v/>
      </c>
      <c r="AM29" s="21">
        <f>IF(AND(AM$1*12+AM$2&gt;=$G$9*12+$H$9,OR($I$9="",AM$1*12+AM$2&lt;=$I$9*12+$J$9)),ROUND($D$9*(1+$E$9/100)^(AM$1-$G$9),0),0)</f>
        <v/>
      </c>
      <c r="AN29" s="21">
        <f>IF(AND(AN$1*12+AN$2&gt;=$G$9*12+$H$9,OR($I$9="",AN$1*12+AN$2&lt;=$I$9*12+$J$9)),ROUND($D$9*(1+$E$9/100)^(AN$1-$G$9),0),0)</f>
        <v/>
      </c>
      <c r="AO29" s="21">
        <f>IF(AND(AO$1*12+AO$2&gt;=$G$9*12+$H$9,OR($I$9="",AO$1*12+AO$2&lt;=$I$9*12+$J$9)),ROUND($D$9*(1+$E$9/100)^(AO$1-$G$9),0),0)</f>
        <v/>
      </c>
      <c r="AP29" s="21">
        <f>IF(AND(AP$1*12+AP$2&gt;=$G$9*12+$H$9,OR($I$9="",AP$1*12+AP$2&lt;=$I$9*12+$J$9)),ROUND($D$9*(1+$E$9/100)^(AP$1-$G$9),0),0)</f>
        <v/>
      </c>
      <c r="AQ29" s="21">
        <f>IF(AND(AQ$1*12+AQ$2&gt;=$G$9*12+$H$9,OR($I$9="",AQ$1*12+AQ$2&lt;=$I$9*12+$J$9)),ROUND($D$9*(1+$E$9/100)^(AQ$1-$G$9),0),0)</f>
        <v/>
      </c>
      <c r="AR29" s="21">
        <f>IF(AND(AR$1*12+AR$2&gt;=$G$9*12+$H$9,OR($I$9="",AR$1*12+AR$2&lt;=$I$9*12+$J$9)),ROUND($D$9*(1+$E$9/100)^(AR$1-$G$9),0),0)</f>
        <v/>
      </c>
      <c r="AS29" s="21">
        <f>IF(AND(AS$1*12+AS$2&gt;=$G$9*12+$H$9,OR($I$9="",AS$1*12+AS$2&lt;=$I$9*12+$J$9)),ROUND($D$9*(1+$E$9/100)^(AS$1-$G$9),0),0)</f>
        <v/>
      </c>
      <c r="AT29" s="21">
        <f>IF(AND(AT$1*12+AT$2&gt;=$G$9*12+$H$9,OR($I$9="",AT$1*12+AT$2&lt;=$I$9*12+$J$9)),ROUND($D$9*(1+$E$9/100)^(AT$1-$G$9),0),0)</f>
        <v/>
      </c>
      <c r="AU29" s="21">
        <f>IF(AND(AU$1*12+AU$2&gt;=$G$9*12+$H$9,OR($I$9="",AU$1*12+AU$2&lt;=$I$9*12+$J$9)),ROUND($D$9*(1+$E$9/100)^(AU$1-$G$9),0),0)</f>
        <v/>
      </c>
      <c r="AV29" s="21">
        <f>IF(AND(AV$1*12+AV$2&gt;=$G$9*12+$H$9,OR($I$9="",AV$1*12+AV$2&lt;=$I$9*12+$J$9)),ROUND($D$9*(1+$E$9/100)^(AV$1-$G$9),0),0)</f>
        <v/>
      </c>
      <c r="AW29" s="21">
        <f>IF(AND(AW$1*12+AW$2&gt;=$G$9*12+$H$9,OR($I$9="",AW$1*12+AW$2&lt;=$I$9*12+$J$9)),ROUND($D$9*(1+$E$9/100)^(AW$1-$G$9),0),0)</f>
        <v/>
      </c>
      <c r="AX29" s="21">
        <f>IF(AND(AX$1*12+AX$2&gt;=$G$9*12+$H$9,OR($I$9="",AX$1*12+AX$2&lt;=$I$9*12+$J$9)),ROUND($D$9*(1+$E$9/100)^(AX$1-$G$9),0),0)</f>
        <v/>
      </c>
      <c r="AY29" s="21">
        <f>IF(AND(AY$1*12+AY$2&gt;=$G$9*12+$H$9,OR($I$9="",AY$1*12+AY$2&lt;=$I$9*12+$J$9)),ROUND($D$9*(1+$E$9/100)^(AY$1-$G$9),0),0)</f>
        <v/>
      </c>
      <c r="AZ29" s="21">
        <f>IF(AND(AZ$1*12+AZ$2&gt;=$G$9*12+$H$9,OR($I$9="",AZ$1*12+AZ$2&lt;=$I$9*12+$J$9)),ROUND($D$9*(1+$E$9/100)^(AZ$1-$G$9),0),0)</f>
        <v/>
      </c>
      <c r="BA29" s="21">
        <f>IF(AND(BA$1*12+BA$2&gt;=$G$9*12+$H$9,OR($I$9="",BA$1*12+BA$2&lt;=$I$9*12+$J$9)),ROUND($D$9*(1+$E$9/100)^(BA$1-$G$9),0),0)</f>
        <v/>
      </c>
      <c r="BB29" s="21">
        <f>IF(AND(BB$1*12+BB$2&gt;=$G$9*12+$H$9,OR($I$9="",BB$1*12+BB$2&lt;=$I$9*12+$J$9)),ROUND($D$9*(1+$E$9/100)^(BB$1-$G$9),0),0)</f>
        <v/>
      </c>
      <c r="BC29" s="21" t="n"/>
      <c r="BD29" s="21" t="n"/>
      <c r="BE29" s="21" t="n"/>
      <c r="BF29" s="21" t="n"/>
      <c r="BG29" s="21" t="n"/>
      <c r="BH29" s="21" t="n"/>
    </row>
    <row r="30">
      <c r="A30" t="inlineStr">
        <is>
          <t>Pos 4 — Brutto</t>
        </is>
      </c>
      <c r="B30" s="21">
        <f>IF(AND(B$1*12+B$2&gt;=$G$10*12+$H$10,OR($I$10="",B$1*12+B$2&lt;=$I$10*12+$J$10)),ROUND($D$10*(1+$E$10/100)^(B$1-$G$10),0),0)</f>
        <v/>
      </c>
      <c r="C30" s="21">
        <f>IF(AND(C$1*12+C$2&gt;=$G$10*12+$H$10,OR($I$10="",C$1*12+C$2&lt;=$I$10*12+$J$10)),ROUND($D$10*(1+$E$10/100)^(C$1-$G$10),0),0)</f>
        <v/>
      </c>
      <c r="D30" s="21">
        <f>IF(AND(D$1*12+D$2&gt;=$G$10*12+$H$10,OR($I$10="",D$1*12+D$2&lt;=$I$10*12+$J$10)),ROUND($D$10*(1+$E$10/100)^(D$1-$G$10),0),0)</f>
        <v/>
      </c>
      <c r="E30" s="21">
        <f>IF(AND(E$1*12+E$2&gt;=$G$10*12+$H$10,OR($I$10="",E$1*12+E$2&lt;=$I$10*12+$J$10)),ROUND($D$10*(1+$E$10/100)^(E$1-$G$10),0),0)</f>
        <v/>
      </c>
      <c r="F30" s="21">
        <f>IF(AND(F$1*12+F$2&gt;=$G$10*12+$H$10,OR($I$10="",F$1*12+F$2&lt;=$I$10*12+$J$10)),ROUND($D$10*(1+$E$10/100)^(F$1-$G$10),0),0)</f>
        <v/>
      </c>
      <c r="G30" s="21">
        <f>IF(AND(G$1*12+G$2&gt;=$G$10*12+$H$10,OR($I$10="",G$1*12+G$2&lt;=$I$10*12+$J$10)),ROUND($D$10*(1+$E$10/100)^(G$1-$G$10),0),0)</f>
        <v/>
      </c>
      <c r="H30" s="21">
        <f>IF(AND(H$1*12+H$2&gt;=$G$10*12+$H$10,OR($I$10="",H$1*12+H$2&lt;=$I$10*12+$J$10)),ROUND($D$10*(1+$E$10/100)^(H$1-$G$10),0),0)</f>
        <v/>
      </c>
      <c r="I30" s="21">
        <f>IF(AND(I$1*12+I$2&gt;=$G$10*12+$H$10,OR($I$10="",I$1*12+I$2&lt;=$I$10*12+$J$10)),ROUND($D$10*(1+$E$10/100)^(I$1-$G$10),0),0)</f>
        <v/>
      </c>
      <c r="J30" s="21">
        <f>IF(AND(J$1*12+J$2&gt;=$G$10*12+$H$10,OR($I$10="",J$1*12+J$2&lt;=$I$10*12+$J$10)),ROUND($D$10*(1+$E$10/100)^(J$1-$G$10),0),0)</f>
        <v/>
      </c>
      <c r="K30" s="21">
        <f>IF(AND(K$1*12+K$2&gt;=$G$10*12+$H$10,OR($I$10="",K$1*12+K$2&lt;=$I$10*12+$J$10)),ROUND($D$10*(1+$E$10/100)^(K$1-$G$10),0),0)</f>
        <v/>
      </c>
      <c r="L30" s="21">
        <f>IF(AND(L$1*12+L$2&gt;=$G$10*12+$H$10,OR($I$10="",L$1*12+L$2&lt;=$I$10*12+$J$10)),ROUND($D$10*(1+$E$10/100)^(L$1-$G$10),0),0)</f>
        <v/>
      </c>
      <c r="M30" s="21">
        <f>IF(AND(M$1*12+M$2&gt;=$G$10*12+$H$10,OR($I$10="",M$1*12+M$2&lt;=$I$10*12+$J$10)),ROUND($D$10*(1+$E$10/100)^(M$1-$G$10),0),0)</f>
        <v/>
      </c>
      <c r="N30" s="21">
        <f>IF(AND(N$1*12+N$2&gt;=$G$10*12+$H$10,OR($I$10="",N$1*12+N$2&lt;=$I$10*12+$J$10)),ROUND($D$10*(1+$E$10/100)^(N$1-$G$10),0),0)</f>
        <v/>
      </c>
      <c r="O30" s="21">
        <f>IF(AND(O$1*12+O$2&gt;=$G$10*12+$H$10,OR($I$10="",O$1*12+O$2&lt;=$I$10*12+$J$10)),ROUND($D$10*(1+$E$10/100)^(O$1-$G$10),0),0)</f>
        <v/>
      </c>
      <c r="P30" s="21">
        <f>IF(AND(P$1*12+P$2&gt;=$G$10*12+$H$10,OR($I$10="",P$1*12+P$2&lt;=$I$10*12+$J$10)),ROUND($D$10*(1+$E$10/100)^(P$1-$G$10),0),0)</f>
        <v/>
      </c>
      <c r="Q30" s="21">
        <f>IF(AND(Q$1*12+Q$2&gt;=$G$10*12+$H$10,OR($I$10="",Q$1*12+Q$2&lt;=$I$10*12+$J$10)),ROUND($D$10*(1+$E$10/100)^(Q$1-$G$10),0),0)</f>
        <v/>
      </c>
      <c r="R30" s="21">
        <f>IF(AND(R$1*12+R$2&gt;=$G$10*12+$H$10,OR($I$10="",R$1*12+R$2&lt;=$I$10*12+$J$10)),ROUND($D$10*(1+$E$10/100)^(R$1-$G$10),0),0)</f>
        <v/>
      </c>
      <c r="S30" s="21">
        <f>IF(AND(S$1*12+S$2&gt;=$G$10*12+$H$10,OR($I$10="",S$1*12+S$2&lt;=$I$10*12+$J$10)),ROUND($D$10*(1+$E$10/100)^(S$1-$G$10),0),0)</f>
        <v/>
      </c>
      <c r="T30" s="21">
        <f>IF(AND(T$1*12+T$2&gt;=$G$10*12+$H$10,OR($I$10="",T$1*12+T$2&lt;=$I$10*12+$J$10)),ROUND($D$10*(1+$E$10/100)^(T$1-$G$10),0),0)</f>
        <v/>
      </c>
      <c r="U30" s="21">
        <f>IF(AND(U$1*12+U$2&gt;=$G$10*12+$H$10,OR($I$10="",U$1*12+U$2&lt;=$I$10*12+$J$10)),ROUND($D$10*(1+$E$10/100)^(U$1-$G$10),0),0)</f>
        <v/>
      </c>
      <c r="V30" s="21">
        <f>IF(AND(V$1*12+V$2&gt;=$G$10*12+$H$10,OR($I$10="",V$1*12+V$2&lt;=$I$10*12+$J$10)),ROUND($D$10*(1+$E$10/100)^(V$1-$G$10),0),0)</f>
        <v/>
      </c>
      <c r="W30" s="21">
        <f>IF(AND(W$1*12+W$2&gt;=$G$10*12+$H$10,OR($I$10="",W$1*12+W$2&lt;=$I$10*12+$J$10)),ROUND($D$10*(1+$E$10/100)^(W$1-$G$10),0),0)</f>
        <v/>
      </c>
      <c r="X30" s="21">
        <f>IF(AND(X$1*12+X$2&gt;=$G$10*12+$H$10,OR($I$10="",X$1*12+X$2&lt;=$I$10*12+$J$10)),ROUND($D$10*(1+$E$10/100)^(X$1-$G$10),0),0)</f>
        <v/>
      </c>
      <c r="Y30" s="21">
        <f>IF(AND(Y$1*12+Y$2&gt;=$G$10*12+$H$10,OR($I$10="",Y$1*12+Y$2&lt;=$I$10*12+$J$10)),ROUND($D$10*(1+$E$10/100)^(Y$1-$G$10),0),0)</f>
        <v/>
      </c>
      <c r="Z30" s="21">
        <f>IF(AND(Z$1*12+Z$2&gt;=$G$10*12+$H$10,OR($I$10="",Z$1*12+Z$2&lt;=$I$10*12+$J$10)),ROUND($D$10*(1+$E$10/100)^(Z$1-$G$10),0),0)</f>
        <v/>
      </c>
      <c r="AA30" s="21">
        <f>IF(AND(AA$1*12+AA$2&gt;=$G$10*12+$H$10,OR($I$10="",AA$1*12+AA$2&lt;=$I$10*12+$J$10)),ROUND($D$10*(1+$E$10/100)^(AA$1-$G$10),0),0)</f>
        <v/>
      </c>
      <c r="AB30" s="21">
        <f>IF(AND(AB$1*12+AB$2&gt;=$G$10*12+$H$10,OR($I$10="",AB$1*12+AB$2&lt;=$I$10*12+$J$10)),ROUND($D$10*(1+$E$10/100)^(AB$1-$G$10),0),0)</f>
        <v/>
      </c>
      <c r="AC30" s="21">
        <f>IF(AND(AC$1*12+AC$2&gt;=$G$10*12+$H$10,OR($I$10="",AC$1*12+AC$2&lt;=$I$10*12+$J$10)),ROUND($D$10*(1+$E$10/100)^(AC$1-$G$10),0),0)</f>
        <v/>
      </c>
      <c r="AD30" s="21">
        <f>IF(AND(AD$1*12+AD$2&gt;=$G$10*12+$H$10,OR($I$10="",AD$1*12+AD$2&lt;=$I$10*12+$J$10)),ROUND($D$10*(1+$E$10/100)^(AD$1-$G$10),0),0)</f>
        <v/>
      </c>
      <c r="AE30" s="21">
        <f>IF(AND(AE$1*12+AE$2&gt;=$G$10*12+$H$10,OR($I$10="",AE$1*12+AE$2&lt;=$I$10*12+$J$10)),ROUND($D$10*(1+$E$10/100)^(AE$1-$G$10),0),0)</f>
        <v/>
      </c>
      <c r="AF30" s="21">
        <f>IF(AND(AF$1*12+AF$2&gt;=$G$10*12+$H$10,OR($I$10="",AF$1*12+AF$2&lt;=$I$10*12+$J$10)),ROUND($D$10*(1+$E$10/100)^(AF$1-$G$10),0),0)</f>
        <v/>
      </c>
      <c r="AG30" s="21">
        <f>IF(AND(AG$1*12+AG$2&gt;=$G$10*12+$H$10,OR($I$10="",AG$1*12+AG$2&lt;=$I$10*12+$J$10)),ROUND($D$10*(1+$E$10/100)^(AG$1-$G$10),0),0)</f>
        <v/>
      </c>
      <c r="AH30" s="21">
        <f>IF(AND(AH$1*12+AH$2&gt;=$G$10*12+$H$10,OR($I$10="",AH$1*12+AH$2&lt;=$I$10*12+$J$10)),ROUND($D$10*(1+$E$10/100)^(AH$1-$G$10),0),0)</f>
        <v/>
      </c>
      <c r="AI30" s="21">
        <f>IF(AND(AI$1*12+AI$2&gt;=$G$10*12+$H$10,OR($I$10="",AI$1*12+AI$2&lt;=$I$10*12+$J$10)),ROUND($D$10*(1+$E$10/100)^(AI$1-$G$10),0),0)</f>
        <v/>
      </c>
      <c r="AJ30" s="21">
        <f>IF(AND(AJ$1*12+AJ$2&gt;=$G$10*12+$H$10,OR($I$10="",AJ$1*12+AJ$2&lt;=$I$10*12+$J$10)),ROUND($D$10*(1+$E$10/100)^(AJ$1-$G$10),0),0)</f>
        <v/>
      </c>
      <c r="AK30" s="21">
        <f>IF(AND(AK$1*12+AK$2&gt;=$G$10*12+$H$10,OR($I$10="",AK$1*12+AK$2&lt;=$I$10*12+$J$10)),ROUND($D$10*(1+$E$10/100)^(AK$1-$G$10),0),0)</f>
        <v/>
      </c>
      <c r="AL30" s="21">
        <f>IF(AND(AL$1*12+AL$2&gt;=$G$10*12+$H$10,OR($I$10="",AL$1*12+AL$2&lt;=$I$10*12+$J$10)),ROUND($D$10*(1+$E$10/100)^(AL$1-$G$10),0),0)</f>
        <v/>
      </c>
      <c r="AM30" s="21">
        <f>IF(AND(AM$1*12+AM$2&gt;=$G$10*12+$H$10,OR($I$10="",AM$1*12+AM$2&lt;=$I$10*12+$J$10)),ROUND($D$10*(1+$E$10/100)^(AM$1-$G$10),0),0)</f>
        <v/>
      </c>
      <c r="AN30" s="21">
        <f>IF(AND(AN$1*12+AN$2&gt;=$G$10*12+$H$10,OR($I$10="",AN$1*12+AN$2&lt;=$I$10*12+$J$10)),ROUND($D$10*(1+$E$10/100)^(AN$1-$G$10),0),0)</f>
        <v/>
      </c>
      <c r="AO30" s="21">
        <f>IF(AND(AO$1*12+AO$2&gt;=$G$10*12+$H$10,OR($I$10="",AO$1*12+AO$2&lt;=$I$10*12+$J$10)),ROUND($D$10*(1+$E$10/100)^(AO$1-$G$10),0),0)</f>
        <v/>
      </c>
      <c r="AP30" s="21">
        <f>IF(AND(AP$1*12+AP$2&gt;=$G$10*12+$H$10,OR($I$10="",AP$1*12+AP$2&lt;=$I$10*12+$J$10)),ROUND($D$10*(1+$E$10/100)^(AP$1-$G$10),0),0)</f>
        <v/>
      </c>
      <c r="AQ30" s="21">
        <f>IF(AND(AQ$1*12+AQ$2&gt;=$G$10*12+$H$10,OR($I$10="",AQ$1*12+AQ$2&lt;=$I$10*12+$J$10)),ROUND($D$10*(1+$E$10/100)^(AQ$1-$G$10),0),0)</f>
        <v/>
      </c>
      <c r="AR30" s="21">
        <f>IF(AND(AR$1*12+AR$2&gt;=$G$10*12+$H$10,OR($I$10="",AR$1*12+AR$2&lt;=$I$10*12+$J$10)),ROUND($D$10*(1+$E$10/100)^(AR$1-$G$10),0),0)</f>
        <v/>
      </c>
      <c r="AS30" s="21">
        <f>IF(AND(AS$1*12+AS$2&gt;=$G$10*12+$H$10,OR($I$10="",AS$1*12+AS$2&lt;=$I$10*12+$J$10)),ROUND($D$10*(1+$E$10/100)^(AS$1-$G$10),0),0)</f>
        <v/>
      </c>
      <c r="AT30" s="21">
        <f>IF(AND(AT$1*12+AT$2&gt;=$G$10*12+$H$10,OR($I$10="",AT$1*12+AT$2&lt;=$I$10*12+$J$10)),ROUND($D$10*(1+$E$10/100)^(AT$1-$G$10),0),0)</f>
        <v/>
      </c>
      <c r="AU30" s="21">
        <f>IF(AND(AU$1*12+AU$2&gt;=$G$10*12+$H$10,OR($I$10="",AU$1*12+AU$2&lt;=$I$10*12+$J$10)),ROUND($D$10*(1+$E$10/100)^(AU$1-$G$10),0),0)</f>
        <v/>
      </c>
      <c r="AV30" s="21">
        <f>IF(AND(AV$1*12+AV$2&gt;=$G$10*12+$H$10,OR($I$10="",AV$1*12+AV$2&lt;=$I$10*12+$J$10)),ROUND($D$10*(1+$E$10/100)^(AV$1-$G$10),0),0)</f>
        <v/>
      </c>
      <c r="AW30" s="21">
        <f>IF(AND(AW$1*12+AW$2&gt;=$G$10*12+$H$10,OR($I$10="",AW$1*12+AW$2&lt;=$I$10*12+$J$10)),ROUND($D$10*(1+$E$10/100)^(AW$1-$G$10),0),0)</f>
        <v/>
      </c>
      <c r="AX30" s="21">
        <f>IF(AND(AX$1*12+AX$2&gt;=$G$10*12+$H$10,OR($I$10="",AX$1*12+AX$2&lt;=$I$10*12+$J$10)),ROUND($D$10*(1+$E$10/100)^(AX$1-$G$10),0),0)</f>
        <v/>
      </c>
      <c r="AY30" s="21">
        <f>IF(AND(AY$1*12+AY$2&gt;=$G$10*12+$H$10,OR($I$10="",AY$1*12+AY$2&lt;=$I$10*12+$J$10)),ROUND($D$10*(1+$E$10/100)^(AY$1-$G$10),0),0)</f>
        <v/>
      </c>
      <c r="AZ30" s="21">
        <f>IF(AND(AZ$1*12+AZ$2&gt;=$G$10*12+$H$10,OR($I$10="",AZ$1*12+AZ$2&lt;=$I$10*12+$J$10)),ROUND($D$10*(1+$E$10/100)^(AZ$1-$G$10),0),0)</f>
        <v/>
      </c>
      <c r="BA30" s="21">
        <f>IF(AND(BA$1*12+BA$2&gt;=$G$10*12+$H$10,OR($I$10="",BA$1*12+BA$2&lt;=$I$10*12+$J$10)),ROUND($D$10*(1+$E$10/100)^(BA$1-$G$10),0),0)</f>
        <v/>
      </c>
      <c r="BB30" s="21">
        <f>IF(AND(BB$1*12+BB$2&gt;=$G$10*12+$H$10,OR($I$10="",BB$1*12+BB$2&lt;=$I$10*12+$J$10)),ROUND($D$10*(1+$E$10/100)^(BB$1-$G$10),0),0)</f>
        <v/>
      </c>
      <c r="BC30" s="21" t="n"/>
      <c r="BD30" s="21" t="n"/>
      <c r="BE30" s="21" t="n"/>
      <c r="BF30" s="21" t="n"/>
      <c r="BG30" s="21" t="n"/>
      <c r="BH30" s="21" t="n"/>
    </row>
    <row r="31">
      <c r="A31" t="inlineStr">
        <is>
          <t>Pos 5 — Brutto</t>
        </is>
      </c>
      <c r="B31" s="21">
        <f>IF(AND(B$1*12+B$2&gt;=$G$11*12+$H$11,OR($I$11="",B$1*12+B$2&lt;=$I$11*12+$J$11)),ROUND($D$11*(1+$E$11/100)^(B$1-$G$11),0),0)</f>
        <v/>
      </c>
      <c r="C31" s="21">
        <f>IF(AND(C$1*12+C$2&gt;=$G$11*12+$H$11,OR($I$11="",C$1*12+C$2&lt;=$I$11*12+$J$11)),ROUND($D$11*(1+$E$11/100)^(C$1-$G$11),0),0)</f>
        <v/>
      </c>
      <c r="D31" s="21">
        <f>IF(AND(D$1*12+D$2&gt;=$G$11*12+$H$11,OR($I$11="",D$1*12+D$2&lt;=$I$11*12+$J$11)),ROUND($D$11*(1+$E$11/100)^(D$1-$G$11),0),0)</f>
        <v/>
      </c>
      <c r="E31" s="21">
        <f>IF(AND(E$1*12+E$2&gt;=$G$11*12+$H$11,OR($I$11="",E$1*12+E$2&lt;=$I$11*12+$J$11)),ROUND($D$11*(1+$E$11/100)^(E$1-$G$11),0),0)</f>
        <v/>
      </c>
      <c r="F31" s="21">
        <f>IF(AND(F$1*12+F$2&gt;=$G$11*12+$H$11,OR($I$11="",F$1*12+F$2&lt;=$I$11*12+$J$11)),ROUND($D$11*(1+$E$11/100)^(F$1-$G$11),0),0)</f>
        <v/>
      </c>
      <c r="G31" s="21">
        <f>IF(AND(G$1*12+G$2&gt;=$G$11*12+$H$11,OR($I$11="",G$1*12+G$2&lt;=$I$11*12+$J$11)),ROUND($D$11*(1+$E$11/100)^(G$1-$G$11),0),0)</f>
        <v/>
      </c>
      <c r="H31" s="21">
        <f>IF(AND(H$1*12+H$2&gt;=$G$11*12+$H$11,OR($I$11="",H$1*12+H$2&lt;=$I$11*12+$J$11)),ROUND($D$11*(1+$E$11/100)^(H$1-$G$11),0),0)</f>
        <v/>
      </c>
      <c r="I31" s="21">
        <f>IF(AND(I$1*12+I$2&gt;=$G$11*12+$H$11,OR($I$11="",I$1*12+I$2&lt;=$I$11*12+$J$11)),ROUND($D$11*(1+$E$11/100)^(I$1-$G$11),0),0)</f>
        <v/>
      </c>
      <c r="J31" s="21">
        <f>IF(AND(J$1*12+J$2&gt;=$G$11*12+$H$11,OR($I$11="",J$1*12+J$2&lt;=$I$11*12+$J$11)),ROUND($D$11*(1+$E$11/100)^(J$1-$G$11),0),0)</f>
        <v/>
      </c>
      <c r="K31" s="21">
        <f>IF(AND(K$1*12+K$2&gt;=$G$11*12+$H$11,OR($I$11="",K$1*12+K$2&lt;=$I$11*12+$J$11)),ROUND($D$11*(1+$E$11/100)^(K$1-$G$11),0),0)</f>
        <v/>
      </c>
      <c r="L31" s="21">
        <f>IF(AND(L$1*12+L$2&gt;=$G$11*12+$H$11,OR($I$11="",L$1*12+L$2&lt;=$I$11*12+$J$11)),ROUND($D$11*(1+$E$11/100)^(L$1-$G$11),0),0)</f>
        <v/>
      </c>
      <c r="M31" s="21">
        <f>IF(AND(M$1*12+M$2&gt;=$G$11*12+$H$11,OR($I$11="",M$1*12+M$2&lt;=$I$11*12+$J$11)),ROUND($D$11*(1+$E$11/100)^(M$1-$G$11),0),0)</f>
        <v/>
      </c>
      <c r="N31" s="21">
        <f>IF(AND(N$1*12+N$2&gt;=$G$11*12+$H$11,OR($I$11="",N$1*12+N$2&lt;=$I$11*12+$J$11)),ROUND($D$11*(1+$E$11/100)^(N$1-$G$11),0),0)</f>
        <v/>
      </c>
      <c r="O31" s="21">
        <f>IF(AND(O$1*12+O$2&gt;=$G$11*12+$H$11,OR($I$11="",O$1*12+O$2&lt;=$I$11*12+$J$11)),ROUND($D$11*(1+$E$11/100)^(O$1-$G$11),0),0)</f>
        <v/>
      </c>
      <c r="P31" s="21">
        <f>IF(AND(P$1*12+P$2&gt;=$G$11*12+$H$11,OR($I$11="",P$1*12+P$2&lt;=$I$11*12+$J$11)),ROUND($D$11*(1+$E$11/100)^(P$1-$G$11),0),0)</f>
        <v/>
      </c>
      <c r="Q31" s="21">
        <f>IF(AND(Q$1*12+Q$2&gt;=$G$11*12+$H$11,OR($I$11="",Q$1*12+Q$2&lt;=$I$11*12+$J$11)),ROUND($D$11*(1+$E$11/100)^(Q$1-$G$11),0),0)</f>
        <v/>
      </c>
      <c r="R31" s="21">
        <f>IF(AND(R$1*12+R$2&gt;=$G$11*12+$H$11,OR($I$11="",R$1*12+R$2&lt;=$I$11*12+$J$11)),ROUND($D$11*(1+$E$11/100)^(R$1-$G$11),0),0)</f>
        <v/>
      </c>
      <c r="S31" s="21">
        <f>IF(AND(S$1*12+S$2&gt;=$G$11*12+$H$11,OR($I$11="",S$1*12+S$2&lt;=$I$11*12+$J$11)),ROUND($D$11*(1+$E$11/100)^(S$1-$G$11),0),0)</f>
        <v/>
      </c>
      <c r="T31" s="21">
        <f>IF(AND(T$1*12+T$2&gt;=$G$11*12+$H$11,OR($I$11="",T$1*12+T$2&lt;=$I$11*12+$J$11)),ROUND($D$11*(1+$E$11/100)^(T$1-$G$11),0),0)</f>
        <v/>
      </c>
      <c r="U31" s="21">
        <f>IF(AND(U$1*12+U$2&gt;=$G$11*12+$H$11,OR($I$11="",U$1*12+U$2&lt;=$I$11*12+$J$11)),ROUND($D$11*(1+$E$11/100)^(U$1-$G$11),0),0)</f>
        <v/>
      </c>
      <c r="V31" s="21">
        <f>IF(AND(V$1*12+V$2&gt;=$G$11*12+$H$11,OR($I$11="",V$1*12+V$2&lt;=$I$11*12+$J$11)),ROUND($D$11*(1+$E$11/100)^(V$1-$G$11),0),0)</f>
        <v/>
      </c>
      <c r="W31" s="21">
        <f>IF(AND(W$1*12+W$2&gt;=$G$11*12+$H$11,OR($I$11="",W$1*12+W$2&lt;=$I$11*12+$J$11)),ROUND($D$11*(1+$E$11/100)^(W$1-$G$11),0),0)</f>
        <v/>
      </c>
      <c r="X31" s="21">
        <f>IF(AND(X$1*12+X$2&gt;=$G$11*12+$H$11,OR($I$11="",X$1*12+X$2&lt;=$I$11*12+$J$11)),ROUND($D$11*(1+$E$11/100)^(X$1-$G$11),0),0)</f>
        <v/>
      </c>
      <c r="Y31" s="21">
        <f>IF(AND(Y$1*12+Y$2&gt;=$G$11*12+$H$11,OR($I$11="",Y$1*12+Y$2&lt;=$I$11*12+$J$11)),ROUND($D$11*(1+$E$11/100)^(Y$1-$G$11),0),0)</f>
        <v/>
      </c>
      <c r="Z31" s="21">
        <f>IF(AND(Z$1*12+Z$2&gt;=$G$11*12+$H$11,OR($I$11="",Z$1*12+Z$2&lt;=$I$11*12+$J$11)),ROUND($D$11*(1+$E$11/100)^(Z$1-$G$11),0),0)</f>
        <v/>
      </c>
      <c r="AA31" s="21">
        <f>IF(AND(AA$1*12+AA$2&gt;=$G$11*12+$H$11,OR($I$11="",AA$1*12+AA$2&lt;=$I$11*12+$J$11)),ROUND($D$11*(1+$E$11/100)^(AA$1-$G$11),0),0)</f>
        <v/>
      </c>
      <c r="AB31" s="21">
        <f>IF(AND(AB$1*12+AB$2&gt;=$G$11*12+$H$11,OR($I$11="",AB$1*12+AB$2&lt;=$I$11*12+$J$11)),ROUND($D$11*(1+$E$11/100)^(AB$1-$G$11),0),0)</f>
        <v/>
      </c>
      <c r="AC31" s="21">
        <f>IF(AND(AC$1*12+AC$2&gt;=$G$11*12+$H$11,OR($I$11="",AC$1*12+AC$2&lt;=$I$11*12+$J$11)),ROUND($D$11*(1+$E$11/100)^(AC$1-$G$11),0),0)</f>
        <v/>
      </c>
      <c r="AD31" s="21">
        <f>IF(AND(AD$1*12+AD$2&gt;=$G$11*12+$H$11,OR($I$11="",AD$1*12+AD$2&lt;=$I$11*12+$J$11)),ROUND($D$11*(1+$E$11/100)^(AD$1-$G$11),0),0)</f>
        <v/>
      </c>
      <c r="AE31" s="21">
        <f>IF(AND(AE$1*12+AE$2&gt;=$G$11*12+$H$11,OR($I$11="",AE$1*12+AE$2&lt;=$I$11*12+$J$11)),ROUND($D$11*(1+$E$11/100)^(AE$1-$G$11),0),0)</f>
        <v/>
      </c>
      <c r="AF31" s="21">
        <f>IF(AND(AF$1*12+AF$2&gt;=$G$11*12+$H$11,OR($I$11="",AF$1*12+AF$2&lt;=$I$11*12+$J$11)),ROUND($D$11*(1+$E$11/100)^(AF$1-$G$11),0),0)</f>
        <v/>
      </c>
      <c r="AG31" s="21">
        <f>IF(AND(AG$1*12+AG$2&gt;=$G$11*12+$H$11,OR($I$11="",AG$1*12+AG$2&lt;=$I$11*12+$J$11)),ROUND($D$11*(1+$E$11/100)^(AG$1-$G$11),0),0)</f>
        <v/>
      </c>
      <c r="AH31" s="21">
        <f>IF(AND(AH$1*12+AH$2&gt;=$G$11*12+$H$11,OR($I$11="",AH$1*12+AH$2&lt;=$I$11*12+$J$11)),ROUND($D$11*(1+$E$11/100)^(AH$1-$G$11),0),0)</f>
        <v/>
      </c>
      <c r="AI31" s="21">
        <f>IF(AND(AI$1*12+AI$2&gt;=$G$11*12+$H$11,OR($I$11="",AI$1*12+AI$2&lt;=$I$11*12+$J$11)),ROUND($D$11*(1+$E$11/100)^(AI$1-$G$11),0),0)</f>
        <v/>
      </c>
      <c r="AJ31" s="21">
        <f>IF(AND(AJ$1*12+AJ$2&gt;=$G$11*12+$H$11,OR($I$11="",AJ$1*12+AJ$2&lt;=$I$11*12+$J$11)),ROUND($D$11*(1+$E$11/100)^(AJ$1-$G$11),0),0)</f>
        <v/>
      </c>
      <c r="AK31" s="21">
        <f>IF(AND(AK$1*12+AK$2&gt;=$G$11*12+$H$11,OR($I$11="",AK$1*12+AK$2&lt;=$I$11*12+$J$11)),ROUND($D$11*(1+$E$11/100)^(AK$1-$G$11),0),0)</f>
        <v/>
      </c>
      <c r="AL31" s="21">
        <f>IF(AND(AL$1*12+AL$2&gt;=$G$11*12+$H$11,OR($I$11="",AL$1*12+AL$2&lt;=$I$11*12+$J$11)),ROUND($D$11*(1+$E$11/100)^(AL$1-$G$11),0),0)</f>
        <v/>
      </c>
      <c r="AM31" s="21">
        <f>IF(AND(AM$1*12+AM$2&gt;=$G$11*12+$H$11,OR($I$11="",AM$1*12+AM$2&lt;=$I$11*12+$J$11)),ROUND($D$11*(1+$E$11/100)^(AM$1-$G$11),0),0)</f>
        <v/>
      </c>
      <c r="AN31" s="21">
        <f>IF(AND(AN$1*12+AN$2&gt;=$G$11*12+$H$11,OR($I$11="",AN$1*12+AN$2&lt;=$I$11*12+$J$11)),ROUND($D$11*(1+$E$11/100)^(AN$1-$G$11),0),0)</f>
        <v/>
      </c>
      <c r="AO31" s="21">
        <f>IF(AND(AO$1*12+AO$2&gt;=$G$11*12+$H$11,OR($I$11="",AO$1*12+AO$2&lt;=$I$11*12+$J$11)),ROUND($D$11*(1+$E$11/100)^(AO$1-$G$11),0),0)</f>
        <v/>
      </c>
      <c r="AP31" s="21">
        <f>IF(AND(AP$1*12+AP$2&gt;=$G$11*12+$H$11,OR($I$11="",AP$1*12+AP$2&lt;=$I$11*12+$J$11)),ROUND($D$11*(1+$E$11/100)^(AP$1-$G$11),0),0)</f>
        <v/>
      </c>
      <c r="AQ31" s="21">
        <f>IF(AND(AQ$1*12+AQ$2&gt;=$G$11*12+$H$11,OR($I$11="",AQ$1*12+AQ$2&lt;=$I$11*12+$J$11)),ROUND($D$11*(1+$E$11/100)^(AQ$1-$G$11),0),0)</f>
        <v/>
      </c>
      <c r="AR31" s="21">
        <f>IF(AND(AR$1*12+AR$2&gt;=$G$11*12+$H$11,OR($I$11="",AR$1*12+AR$2&lt;=$I$11*12+$J$11)),ROUND($D$11*(1+$E$11/100)^(AR$1-$G$11),0),0)</f>
        <v/>
      </c>
      <c r="AS31" s="21">
        <f>IF(AND(AS$1*12+AS$2&gt;=$G$11*12+$H$11,OR($I$11="",AS$1*12+AS$2&lt;=$I$11*12+$J$11)),ROUND($D$11*(1+$E$11/100)^(AS$1-$G$11),0),0)</f>
        <v/>
      </c>
      <c r="AT31" s="21">
        <f>IF(AND(AT$1*12+AT$2&gt;=$G$11*12+$H$11,OR($I$11="",AT$1*12+AT$2&lt;=$I$11*12+$J$11)),ROUND($D$11*(1+$E$11/100)^(AT$1-$G$11),0),0)</f>
        <v/>
      </c>
      <c r="AU31" s="21">
        <f>IF(AND(AU$1*12+AU$2&gt;=$G$11*12+$H$11,OR($I$11="",AU$1*12+AU$2&lt;=$I$11*12+$J$11)),ROUND($D$11*(1+$E$11/100)^(AU$1-$G$11),0),0)</f>
        <v/>
      </c>
      <c r="AV31" s="21">
        <f>IF(AND(AV$1*12+AV$2&gt;=$G$11*12+$H$11,OR($I$11="",AV$1*12+AV$2&lt;=$I$11*12+$J$11)),ROUND($D$11*(1+$E$11/100)^(AV$1-$G$11),0),0)</f>
        <v/>
      </c>
      <c r="AW31" s="21">
        <f>IF(AND(AW$1*12+AW$2&gt;=$G$11*12+$H$11,OR($I$11="",AW$1*12+AW$2&lt;=$I$11*12+$J$11)),ROUND($D$11*(1+$E$11/100)^(AW$1-$G$11),0),0)</f>
        <v/>
      </c>
      <c r="AX31" s="21">
        <f>IF(AND(AX$1*12+AX$2&gt;=$G$11*12+$H$11,OR($I$11="",AX$1*12+AX$2&lt;=$I$11*12+$J$11)),ROUND($D$11*(1+$E$11/100)^(AX$1-$G$11),0),0)</f>
        <v/>
      </c>
      <c r="AY31" s="21">
        <f>IF(AND(AY$1*12+AY$2&gt;=$G$11*12+$H$11,OR($I$11="",AY$1*12+AY$2&lt;=$I$11*12+$J$11)),ROUND($D$11*(1+$E$11/100)^(AY$1-$G$11),0),0)</f>
        <v/>
      </c>
      <c r="AZ31" s="21">
        <f>IF(AND(AZ$1*12+AZ$2&gt;=$G$11*12+$H$11,OR($I$11="",AZ$1*12+AZ$2&lt;=$I$11*12+$J$11)),ROUND($D$11*(1+$E$11/100)^(AZ$1-$G$11),0),0)</f>
        <v/>
      </c>
      <c r="BA31" s="21">
        <f>IF(AND(BA$1*12+BA$2&gt;=$G$11*12+$H$11,OR($I$11="",BA$1*12+BA$2&lt;=$I$11*12+$J$11)),ROUND($D$11*(1+$E$11/100)^(BA$1-$G$11),0),0)</f>
        <v/>
      </c>
      <c r="BB31" s="21">
        <f>IF(AND(BB$1*12+BB$2&gt;=$G$11*12+$H$11,OR($I$11="",BB$1*12+BB$2&lt;=$I$11*12+$J$11)),ROUND($D$11*(1+$E$11/100)^(BB$1-$G$11),0),0)</f>
        <v/>
      </c>
      <c r="BC31" s="21" t="n"/>
      <c r="BD31" s="21" t="n"/>
      <c r="BE31" s="21" t="n"/>
      <c r="BF31" s="21" t="n"/>
      <c r="BG31" s="21" t="n"/>
      <c r="BH31" s="21" t="n"/>
    </row>
    <row r="32">
      <c r="A32" t="inlineStr">
        <is>
          <t>Pos 6 — Brutto</t>
        </is>
      </c>
      <c r="B32" s="21">
        <f>IF(AND(B$1*12+B$2&gt;=$G$12*12+$H$12,OR($I$12="",B$1*12+B$2&lt;=$I$12*12+$J$12)),ROUND($D$12*(1+$E$12/100)^(B$1-$G$12),0),0)</f>
        <v/>
      </c>
      <c r="C32" s="21">
        <f>IF(AND(C$1*12+C$2&gt;=$G$12*12+$H$12,OR($I$12="",C$1*12+C$2&lt;=$I$12*12+$J$12)),ROUND($D$12*(1+$E$12/100)^(C$1-$G$12),0),0)</f>
        <v/>
      </c>
      <c r="D32" s="21">
        <f>IF(AND(D$1*12+D$2&gt;=$G$12*12+$H$12,OR($I$12="",D$1*12+D$2&lt;=$I$12*12+$J$12)),ROUND($D$12*(1+$E$12/100)^(D$1-$G$12),0),0)</f>
        <v/>
      </c>
      <c r="E32" s="21">
        <f>IF(AND(E$1*12+E$2&gt;=$G$12*12+$H$12,OR($I$12="",E$1*12+E$2&lt;=$I$12*12+$J$12)),ROUND($D$12*(1+$E$12/100)^(E$1-$G$12),0),0)</f>
        <v/>
      </c>
      <c r="F32" s="21">
        <f>IF(AND(F$1*12+F$2&gt;=$G$12*12+$H$12,OR($I$12="",F$1*12+F$2&lt;=$I$12*12+$J$12)),ROUND($D$12*(1+$E$12/100)^(F$1-$G$12),0),0)</f>
        <v/>
      </c>
      <c r="G32" s="21">
        <f>IF(AND(G$1*12+G$2&gt;=$G$12*12+$H$12,OR($I$12="",G$1*12+G$2&lt;=$I$12*12+$J$12)),ROUND($D$12*(1+$E$12/100)^(G$1-$G$12),0),0)</f>
        <v/>
      </c>
      <c r="H32" s="21">
        <f>IF(AND(H$1*12+H$2&gt;=$G$12*12+$H$12,OR($I$12="",H$1*12+H$2&lt;=$I$12*12+$J$12)),ROUND($D$12*(1+$E$12/100)^(H$1-$G$12),0),0)</f>
        <v/>
      </c>
      <c r="I32" s="21">
        <f>IF(AND(I$1*12+I$2&gt;=$G$12*12+$H$12,OR($I$12="",I$1*12+I$2&lt;=$I$12*12+$J$12)),ROUND($D$12*(1+$E$12/100)^(I$1-$G$12),0),0)</f>
        <v/>
      </c>
      <c r="J32" s="21">
        <f>IF(AND(J$1*12+J$2&gt;=$G$12*12+$H$12,OR($I$12="",J$1*12+J$2&lt;=$I$12*12+$J$12)),ROUND($D$12*(1+$E$12/100)^(J$1-$G$12),0),0)</f>
        <v/>
      </c>
      <c r="K32" s="21">
        <f>IF(AND(K$1*12+K$2&gt;=$G$12*12+$H$12,OR($I$12="",K$1*12+K$2&lt;=$I$12*12+$J$12)),ROUND($D$12*(1+$E$12/100)^(K$1-$G$12),0),0)</f>
        <v/>
      </c>
      <c r="L32" s="21">
        <f>IF(AND(L$1*12+L$2&gt;=$G$12*12+$H$12,OR($I$12="",L$1*12+L$2&lt;=$I$12*12+$J$12)),ROUND($D$12*(1+$E$12/100)^(L$1-$G$12),0),0)</f>
        <v/>
      </c>
      <c r="M32" s="21">
        <f>IF(AND(M$1*12+M$2&gt;=$G$12*12+$H$12,OR($I$12="",M$1*12+M$2&lt;=$I$12*12+$J$12)),ROUND($D$12*(1+$E$12/100)^(M$1-$G$12),0),0)</f>
        <v/>
      </c>
      <c r="N32" s="21">
        <f>IF(AND(N$1*12+N$2&gt;=$G$12*12+$H$12,OR($I$12="",N$1*12+N$2&lt;=$I$12*12+$J$12)),ROUND($D$12*(1+$E$12/100)^(N$1-$G$12),0),0)</f>
        <v/>
      </c>
      <c r="O32" s="21">
        <f>IF(AND(O$1*12+O$2&gt;=$G$12*12+$H$12,OR($I$12="",O$1*12+O$2&lt;=$I$12*12+$J$12)),ROUND($D$12*(1+$E$12/100)^(O$1-$G$12),0),0)</f>
        <v/>
      </c>
      <c r="P32" s="21">
        <f>IF(AND(P$1*12+P$2&gt;=$G$12*12+$H$12,OR($I$12="",P$1*12+P$2&lt;=$I$12*12+$J$12)),ROUND($D$12*(1+$E$12/100)^(P$1-$G$12),0),0)</f>
        <v/>
      </c>
      <c r="Q32" s="21">
        <f>IF(AND(Q$1*12+Q$2&gt;=$G$12*12+$H$12,OR($I$12="",Q$1*12+Q$2&lt;=$I$12*12+$J$12)),ROUND($D$12*(1+$E$12/100)^(Q$1-$G$12),0),0)</f>
        <v/>
      </c>
      <c r="R32" s="21">
        <f>IF(AND(R$1*12+R$2&gt;=$G$12*12+$H$12,OR($I$12="",R$1*12+R$2&lt;=$I$12*12+$J$12)),ROUND($D$12*(1+$E$12/100)^(R$1-$G$12),0),0)</f>
        <v/>
      </c>
      <c r="S32" s="21">
        <f>IF(AND(S$1*12+S$2&gt;=$G$12*12+$H$12,OR($I$12="",S$1*12+S$2&lt;=$I$12*12+$J$12)),ROUND($D$12*(1+$E$12/100)^(S$1-$G$12),0),0)</f>
        <v/>
      </c>
      <c r="T32" s="21">
        <f>IF(AND(T$1*12+T$2&gt;=$G$12*12+$H$12,OR($I$12="",T$1*12+T$2&lt;=$I$12*12+$J$12)),ROUND($D$12*(1+$E$12/100)^(T$1-$G$12),0),0)</f>
        <v/>
      </c>
      <c r="U32" s="21">
        <f>IF(AND(U$1*12+U$2&gt;=$G$12*12+$H$12,OR($I$12="",U$1*12+U$2&lt;=$I$12*12+$J$12)),ROUND($D$12*(1+$E$12/100)^(U$1-$G$12),0),0)</f>
        <v/>
      </c>
      <c r="V32" s="21">
        <f>IF(AND(V$1*12+V$2&gt;=$G$12*12+$H$12,OR($I$12="",V$1*12+V$2&lt;=$I$12*12+$J$12)),ROUND($D$12*(1+$E$12/100)^(V$1-$G$12),0),0)</f>
        <v/>
      </c>
      <c r="W32" s="21">
        <f>IF(AND(W$1*12+W$2&gt;=$G$12*12+$H$12,OR($I$12="",W$1*12+W$2&lt;=$I$12*12+$J$12)),ROUND($D$12*(1+$E$12/100)^(W$1-$G$12),0),0)</f>
        <v/>
      </c>
      <c r="X32" s="21">
        <f>IF(AND(X$1*12+X$2&gt;=$G$12*12+$H$12,OR($I$12="",X$1*12+X$2&lt;=$I$12*12+$J$12)),ROUND($D$12*(1+$E$12/100)^(X$1-$G$12),0),0)</f>
        <v/>
      </c>
      <c r="Y32" s="21">
        <f>IF(AND(Y$1*12+Y$2&gt;=$G$12*12+$H$12,OR($I$12="",Y$1*12+Y$2&lt;=$I$12*12+$J$12)),ROUND($D$12*(1+$E$12/100)^(Y$1-$G$12),0),0)</f>
        <v/>
      </c>
      <c r="Z32" s="21">
        <f>IF(AND(Z$1*12+Z$2&gt;=$G$12*12+$H$12,OR($I$12="",Z$1*12+Z$2&lt;=$I$12*12+$J$12)),ROUND($D$12*(1+$E$12/100)^(Z$1-$G$12),0),0)</f>
        <v/>
      </c>
      <c r="AA32" s="21">
        <f>IF(AND(AA$1*12+AA$2&gt;=$G$12*12+$H$12,OR($I$12="",AA$1*12+AA$2&lt;=$I$12*12+$J$12)),ROUND($D$12*(1+$E$12/100)^(AA$1-$G$12),0),0)</f>
        <v/>
      </c>
      <c r="AB32" s="21">
        <f>IF(AND(AB$1*12+AB$2&gt;=$G$12*12+$H$12,OR($I$12="",AB$1*12+AB$2&lt;=$I$12*12+$J$12)),ROUND($D$12*(1+$E$12/100)^(AB$1-$G$12),0),0)</f>
        <v/>
      </c>
      <c r="AC32" s="21">
        <f>IF(AND(AC$1*12+AC$2&gt;=$G$12*12+$H$12,OR($I$12="",AC$1*12+AC$2&lt;=$I$12*12+$J$12)),ROUND($D$12*(1+$E$12/100)^(AC$1-$G$12),0),0)</f>
        <v/>
      </c>
      <c r="AD32" s="21">
        <f>IF(AND(AD$1*12+AD$2&gt;=$G$12*12+$H$12,OR($I$12="",AD$1*12+AD$2&lt;=$I$12*12+$J$12)),ROUND($D$12*(1+$E$12/100)^(AD$1-$G$12),0),0)</f>
        <v/>
      </c>
      <c r="AE32" s="21">
        <f>IF(AND(AE$1*12+AE$2&gt;=$G$12*12+$H$12,OR($I$12="",AE$1*12+AE$2&lt;=$I$12*12+$J$12)),ROUND($D$12*(1+$E$12/100)^(AE$1-$G$12),0),0)</f>
        <v/>
      </c>
      <c r="AF32" s="21">
        <f>IF(AND(AF$1*12+AF$2&gt;=$G$12*12+$H$12,OR($I$12="",AF$1*12+AF$2&lt;=$I$12*12+$J$12)),ROUND($D$12*(1+$E$12/100)^(AF$1-$G$12),0),0)</f>
        <v/>
      </c>
      <c r="AG32" s="21">
        <f>IF(AND(AG$1*12+AG$2&gt;=$G$12*12+$H$12,OR($I$12="",AG$1*12+AG$2&lt;=$I$12*12+$J$12)),ROUND($D$12*(1+$E$12/100)^(AG$1-$G$12),0),0)</f>
        <v/>
      </c>
      <c r="AH32" s="21">
        <f>IF(AND(AH$1*12+AH$2&gt;=$G$12*12+$H$12,OR($I$12="",AH$1*12+AH$2&lt;=$I$12*12+$J$12)),ROUND($D$12*(1+$E$12/100)^(AH$1-$G$12),0),0)</f>
        <v/>
      </c>
      <c r="AI32" s="21">
        <f>IF(AND(AI$1*12+AI$2&gt;=$G$12*12+$H$12,OR($I$12="",AI$1*12+AI$2&lt;=$I$12*12+$J$12)),ROUND($D$12*(1+$E$12/100)^(AI$1-$G$12),0),0)</f>
        <v/>
      </c>
      <c r="AJ32" s="21">
        <f>IF(AND(AJ$1*12+AJ$2&gt;=$G$12*12+$H$12,OR($I$12="",AJ$1*12+AJ$2&lt;=$I$12*12+$J$12)),ROUND($D$12*(1+$E$12/100)^(AJ$1-$G$12),0),0)</f>
        <v/>
      </c>
      <c r="AK32" s="21">
        <f>IF(AND(AK$1*12+AK$2&gt;=$G$12*12+$H$12,OR($I$12="",AK$1*12+AK$2&lt;=$I$12*12+$J$12)),ROUND($D$12*(1+$E$12/100)^(AK$1-$G$12),0),0)</f>
        <v/>
      </c>
      <c r="AL32" s="21">
        <f>IF(AND(AL$1*12+AL$2&gt;=$G$12*12+$H$12,OR($I$12="",AL$1*12+AL$2&lt;=$I$12*12+$J$12)),ROUND($D$12*(1+$E$12/100)^(AL$1-$G$12),0),0)</f>
        <v/>
      </c>
      <c r="AM32" s="21">
        <f>IF(AND(AM$1*12+AM$2&gt;=$G$12*12+$H$12,OR($I$12="",AM$1*12+AM$2&lt;=$I$12*12+$J$12)),ROUND($D$12*(1+$E$12/100)^(AM$1-$G$12),0),0)</f>
        <v/>
      </c>
      <c r="AN32" s="21">
        <f>IF(AND(AN$1*12+AN$2&gt;=$G$12*12+$H$12,OR($I$12="",AN$1*12+AN$2&lt;=$I$12*12+$J$12)),ROUND($D$12*(1+$E$12/100)^(AN$1-$G$12),0),0)</f>
        <v/>
      </c>
      <c r="AO32" s="21">
        <f>IF(AND(AO$1*12+AO$2&gt;=$G$12*12+$H$12,OR($I$12="",AO$1*12+AO$2&lt;=$I$12*12+$J$12)),ROUND($D$12*(1+$E$12/100)^(AO$1-$G$12),0),0)</f>
        <v/>
      </c>
      <c r="AP32" s="21">
        <f>IF(AND(AP$1*12+AP$2&gt;=$G$12*12+$H$12,OR($I$12="",AP$1*12+AP$2&lt;=$I$12*12+$J$12)),ROUND($D$12*(1+$E$12/100)^(AP$1-$G$12),0),0)</f>
        <v/>
      </c>
      <c r="AQ32" s="21">
        <f>IF(AND(AQ$1*12+AQ$2&gt;=$G$12*12+$H$12,OR($I$12="",AQ$1*12+AQ$2&lt;=$I$12*12+$J$12)),ROUND($D$12*(1+$E$12/100)^(AQ$1-$G$12),0),0)</f>
        <v/>
      </c>
      <c r="AR32" s="21">
        <f>IF(AND(AR$1*12+AR$2&gt;=$G$12*12+$H$12,OR($I$12="",AR$1*12+AR$2&lt;=$I$12*12+$J$12)),ROUND($D$12*(1+$E$12/100)^(AR$1-$G$12),0),0)</f>
        <v/>
      </c>
      <c r="AS32" s="21">
        <f>IF(AND(AS$1*12+AS$2&gt;=$G$12*12+$H$12,OR($I$12="",AS$1*12+AS$2&lt;=$I$12*12+$J$12)),ROUND($D$12*(1+$E$12/100)^(AS$1-$G$12),0),0)</f>
        <v/>
      </c>
      <c r="AT32" s="21">
        <f>IF(AND(AT$1*12+AT$2&gt;=$G$12*12+$H$12,OR($I$12="",AT$1*12+AT$2&lt;=$I$12*12+$J$12)),ROUND($D$12*(1+$E$12/100)^(AT$1-$G$12),0),0)</f>
        <v/>
      </c>
      <c r="AU32" s="21">
        <f>IF(AND(AU$1*12+AU$2&gt;=$G$12*12+$H$12,OR($I$12="",AU$1*12+AU$2&lt;=$I$12*12+$J$12)),ROUND($D$12*(1+$E$12/100)^(AU$1-$G$12),0),0)</f>
        <v/>
      </c>
      <c r="AV32" s="21">
        <f>IF(AND(AV$1*12+AV$2&gt;=$G$12*12+$H$12,OR($I$12="",AV$1*12+AV$2&lt;=$I$12*12+$J$12)),ROUND($D$12*(1+$E$12/100)^(AV$1-$G$12),0),0)</f>
        <v/>
      </c>
      <c r="AW32" s="21">
        <f>IF(AND(AW$1*12+AW$2&gt;=$G$12*12+$H$12,OR($I$12="",AW$1*12+AW$2&lt;=$I$12*12+$J$12)),ROUND($D$12*(1+$E$12/100)^(AW$1-$G$12),0),0)</f>
        <v/>
      </c>
      <c r="AX32" s="21">
        <f>IF(AND(AX$1*12+AX$2&gt;=$G$12*12+$H$12,OR($I$12="",AX$1*12+AX$2&lt;=$I$12*12+$J$12)),ROUND($D$12*(1+$E$12/100)^(AX$1-$G$12),0),0)</f>
        <v/>
      </c>
      <c r="AY32" s="21">
        <f>IF(AND(AY$1*12+AY$2&gt;=$G$12*12+$H$12,OR($I$12="",AY$1*12+AY$2&lt;=$I$12*12+$J$12)),ROUND($D$12*(1+$E$12/100)^(AY$1-$G$12),0),0)</f>
        <v/>
      </c>
      <c r="AZ32" s="21">
        <f>IF(AND(AZ$1*12+AZ$2&gt;=$G$12*12+$H$12,OR($I$12="",AZ$1*12+AZ$2&lt;=$I$12*12+$J$12)),ROUND($D$12*(1+$E$12/100)^(AZ$1-$G$12),0),0)</f>
        <v/>
      </c>
      <c r="BA32" s="21">
        <f>IF(AND(BA$1*12+BA$2&gt;=$G$12*12+$H$12,OR($I$12="",BA$1*12+BA$2&lt;=$I$12*12+$J$12)),ROUND($D$12*(1+$E$12/100)^(BA$1-$G$12),0),0)</f>
        <v/>
      </c>
      <c r="BB32" s="21">
        <f>IF(AND(BB$1*12+BB$2&gt;=$G$12*12+$H$12,OR($I$12="",BB$1*12+BB$2&lt;=$I$12*12+$J$12)),ROUND($D$12*(1+$E$12/100)^(BB$1-$G$12),0),0)</f>
        <v/>
      </c>
      <c r="BC32" s="21" t="n"/>
      <c r="BD32" s="21" t="n"/>
      <c r="BE32" s="21" t="n"/>
      <c r="BF32" s="21" t="n"/>
      <c r="BG32" s="21" t="n"/>
      <c r="BH32" s="21" t="n"/>
    </row>
    <row r="33">
      <c r="A33" t="inlineStr">
        <is>
          <t>Pos 7 — Brutto</t>
        </is>
      </c>
      <c r="B33" s="21">
        <f>IF(AND(B$1*12+B$2&gt;=$G$13*12+$H$13,OR($I$13="",B$1*12+B$2&lt;=$I$13*12+$J$13)),ROUND($D$13*(1+$E$13/100)^(B$1-$G$13),0),0)</f>
        <v/>
      </c>
      <c r="C33" s="21">
        <f>IF(AND(C$1*12+C$2&gt;=$G$13*12+$H$13,OR($I$13="",C$1*12+C$2&lt;=$I$13*12+$J$13)),ROUND($D$13*(1+$E$13/100)^(C$1-$G$13),0),0)</f>
        <v/>
      </c>
      <c r="D33" s="21">
        <f>IF(AND(D$1*12+D$2&gt;=$G$13*12+$H$13,OR($I$13="",D$1*12+D$2&lt;=$I$13*12+$J$13)),ROUND($D$13*(1+$E$13/100)^(D$1-$G$13),0),0)</f>
        <v/>
      </c>
      <c r="E33" s="21">
        <f>IF(AND(E$1*12+E$2&gt;=$G$13*12+$H$13,OR($I$13="",E$1*12+E$2&lt;=$I$13*12+$J$13)),ROUND($D$13*(1+$E$13/100)^(E$1-$G$13),0),0)</f>
        <v/>
      </c>
      <c r="F33" s="21">
        <f>IF(AND(F$1*12+F$2&gt;=$G$13*12+$H$13,OR($I$13="",F$1*12+F$2&lt;=$I$13*12+$J$13)),ROUND($D$13*(1+$E$13/100)^(F$1-$G$13),0),0)</f>
        <v/>
      </c>
      <c r="G33" s="21">
        <f>IF(AND(G$1*12+G$2&gt;=$G$13*12+$H$13,OR($I$13="",G$1*12+G$2&lt;=$I$13*12+$J$13)),ROUND($D$13*(1+$E$13/100)^(G$1-$G$13),0),0)</f>
        <v/>
      </c>
      <c r="H33" s="21">
        <f>IF(AND(H$1*12+H$2&gt;=$G$13*12+$H$13,OR($I$13="",H$1*12+H$2&lt;=$I$13*12+$J$13)),ROUND($D$13*(1+$E$13/100)^(H$1-$G$13),0),0)</f>
        <v/>
      </c>
      <c r="I33" s="21">
        <f>IF(AND(I$1*12+I$2&gt;=$G$13*12+$H$13,OR($I$13="",I$1*12+I$2&lt;=$I$13*12+$J$13)),ROUND($D$13*(1+$E$13/100)^(I$1-$G$13),0),0)</f>
        <v/>
      </c>
      <c r="J33" s="21">
        <f>IF(AND(J$1*12+J$2&gt;=$G$13*12+$H$13,OR($I$13="",J$1*12+J$2&lt;=$I$13*12+$J$13)),ROUND($D$13*(1+$E$13/100)^(J$1-$G$13),0),0)</f>
        <v/>
      </c>
      <c r="K33" s="21">
        <f>IF(AND(K$1*12+K$2&gt;=$G$13*12+$H$13,OR($I$13="",K$1*12+K$2&lt;=$I$13*12+$J$13)),ROUND($D$13*(1+$E$13/100)^(K$1-$G$13),0),0)</f>
        <v/>
      </c>
      <c r="L33" s="21">
        <f>IF(AND(L$1*12+L$2&gt;=$G$13*12+$H$13,OR($I$13="",L$1*12+L$2&lt;=$I$13*12+$J$13)),ROUND($D$13*(1+$E$13/100)^(L$1-$G$13),0),0)</f>
        <v/>
      </c>
      <c r="M33" s="21">
        <f>IF(AND(M$1*12+M$2&gt;=$G$13*12+$H$13,OR($I$13="",M$1*12+M$2&lt;=$I$13*12+$J$13)),ROUND($D$13*(1+$E$13/100)^(M$1-$G$13),0),0)</f>
        <v/>
      </c>
      <c r="N33" s="21">
        <f>IF(AND(N$1*12+N$2&gt;=$G$13*12+$H$13,OR($I$13="",N$1*12+N$2&lt;=$I$13*12+$J$13)),ROUND($D$13*(1+$E$13/100)^(N$1-$G$13),0),0)</f>
        <v/>
      </c>
      <c r="O33" s="21">
        <f>IF(AND(O$1*12+O$2&gt;=$G$13*12+$H$13,OR($I$13="",O$1*12+O$2&lt;=$I$13*12+$J$13)),ROUND($D$13*(1+$E$13/100)^(O$1-$G$13),0),0)</f>
        <v/>
      </c>
      <c r="P33" s="21">
        <f>IF(AND(P$1*12+P$2&gt;=$G$13*12+$H$13,OR($I$13="",P$1*12+P$2&lt;=$I$13*12+$J$13)),ROUND($D$13*(1+$E$13/100)^(P$1-$G$13),0),0)</f>
        <v/>
      </c>
      <c r="Q33" s="21">
        <f>IF(AND(Q$1*12+Q$2&gt;=$G$13*12+$H$13,OR($I$13="",Q$1*12+Q$2&lt;=$I$13*12+$J$13)),ROUND($D$13*(1+$E$13/100)^(Q$1-$G$13),0),0)</f>
        <v/>
      </c>
      <c r="R33" s="21">
        <f>IF(AND(R$1*12+R$2&gt;=$G$13*12+$H$13,OR($I$13="",R$1*12+R$2&lt;=$I$13*12+$J$13)),ROUND($D$13*(1+$E$13/100)^(R$1-$G$13),0),0)</f>
        <v/>
      </c>
      <c r="S33" s="21">
        <f>IF(AND(S$1*12+S$2&gt;=$G$13*12+$H$13,OR($I$13="",S$1*12+S$2&lt;=$I$13*12+$J$13)),ROUND($D$13*(1+$E$13/100)^(S$1-$G$13),0),0)</f>
        <v/>
      </c>
      <c r="T33" s="21">
        <f>IF(AND(T$1*12+T$2&gt;=$G$13*12+$H$13,OR($I$13="",T$1*12+T$2&lt;=$I$13*12+$J$13)),ROUND($D$13*(1+$E$13/100)^(T$1-$G$13),0),0)</f>
        <v/>
      </c>
      <c r="U33" s="21">
        <f>IF(AND(U$1*12+U$2&gt;=$G$13*12+$H$13,OR($I$13="",U$1*12+U$2&lt;=$I$13*12+$J$13)),ROUND($D$13*(1+$E$13/100)^(U$1-$G$13),0),0)</f>
        <v/>
      </c>
      <c r="V33" s="21">
        <f>IF(AND(V$1*12+V$2&gt;=$G$13*12+$H$13,OR($I$13="",V$1*12+V$2&lt;=$I$13*12+$J$13)),ROUND($D$13*(1+$E$13/100)^(V$1-$G$13),0),0)</f>
        <v/>
      </c>
      <c r="W33" s="21">
        <f>IF(AND(W$1*12+W$2&gt;=$G$13*12+$H$13,OR($I$13="",W$1*12+W$2&lt;=$I$13*12+$J$13)),ROUND($D$13*(1+$E$13/100)^(W$1-$G$13),0),0)</f>
        <v/>
      </c>
      <c r="X33" s="21">
        <f>IF(AND(X$1*12+X$2&gt;=$G$13*12+$H$13,OR($I$13="",X$1*12+X$2&lt;=$I$13*12+$J$13)),ROUND($D$13*(1+$E$13/100)^(X$1-$G$13),0),0)</f>
        <v/>
      </c>
      <c r="Y33" s="21">
        <f>IF(AND(Y$1*12+Y$2&gt;=$G$13*12+$H$13,OR($I$13="",Y$1*12+Y$2&lt;=$I$13*12+$J$13)),ROUND($D$13*(1+$E$13/100)^(Y$1-$G$13),0),0)</f>
        <v/>
      </c>
      <c r="Z33" s="21">
        <f>IF(AND(Z$1*12+Z$2&gt;=$G$13*12+$H$13,OR($I$13="",Z$1*12+Z$2&lt;=$I$13*12+$J$13)),ROUND($D$13*(1+$E$13/100)^(Z$1-$G$13),0),0)</f>
        <v/>
      </c>
      <c r="AA33" s="21">
        <f>IF(AND(AA$1*12+AA$2&gt;=$G$13*12+$H$13,OR($I$13="",AA$1*12+AA$2&lt;=$I$13*12+$J$13)),ROUND($D$13*(1+$E$13/100)^(AA$1-$G$13),0),0)</f>
        <v/>
      </c>
      <c r="AB33" s="21">
        <f>IF(AND(AB$1*12+AB$2&gt;=$G$13*12+$H$13,OR($I$13="",AB$1*12+AB$2&lt;=$I$13*12+$J$13)),ROUND($D$13*(1+$E$13/100)^(AB$1-$G$13),0),0)</f>
        <v/>
      </c>
      <c r="AC33" s="21">
        <f>IF(AND(AC$1*12+AC$2&gt;=$G$13*12+$H$13,OR($I$13="",AC$1*12+AC$2&lt;=$I$13*12+$J$13)),ROUND($D$13*(1+$E$13/100)^(AC$1-$G$13),0),0)</f>
        <v/>
      </c>
      <c r="AD33" s="21">
        <f>IF(AND(AD$1*12+AD$2&gt;=$G$13*12+$H$13,OR($I$13="",AD$1*12+AD$2&lt;=$I$13*12+$J$13)),ROUND($D$13*(1+$E$13/100)^(AD$1-$G$13),0),0)</f>
        <v/>
      </c>
      <c r="AE33" s="21">
        <f>IF(AND(AE$1*12+AE$2&gt;=$G$13*12+$H$13,OR($I$13="",AE$1*12+AE$2&lt;=$I$13*12+$J$13)),ROUND($D$13*(1+$E$13/100)^(AE$1-$G$13),0),0)</f>
        <v/>
      </c>
      <c r="AF33" s="21">
        <f>IF(AND(AF$1*12+AF$2&gt;=$G$13*12+$H$13,OR($I$13="",AF$1*12+AF$2&lt;=$I$13*12+$J$13)),ROUND($D$13*(1+$E$13/100)^(AF$1-$G$13),0),0)</f>
        <v/>
      </c>
      <c r="AG33" s="21">
        <f>IF(AND(AG$1*12+AG$2&gt;=$G$13*12+$H$13,OR($I$13="",AG$1*12+AG$2&lt;=$I$13*12+$J$13)),ROUND($D$13*(1+$E$13/100)^(AG$1-$G$13),0),0)</f>
        <v/>
      </c>
      <c r="AH33" s="21">
        <f>IF(AND(AH$1*12+AH$2&gt;=$G$13*12+$H$13,OR($I$13="",AH$1*12+AH$2&lt;=$I$13*12+$J$13)),ROUND($D$13*(1+$E$13/100)^(AH$1-$G$13),0),0)</f>
        <v/>
      </c>
      <c r="AI33" s="21">
        <f>IF(AND(AI$1*12+AI$2&gt;=$G$13*12+$H$13,OR($I$13="",AI$1*12+AI$2&lt;=$I$13*12+$J$13)),ROUND($D$13*(1+$E$13/100)^(AI$1-$G$13),0),0)</f>
        <v/>
      </c>
      <c r="AJ33" s="21">
        <f>IF(AND(AJ$1*12+AJ$2&gt;=$G$13*12+$H$13,OR($I$13="",AJ$1*12+AJ$2&lt;=$I$13*12+$J$13)),ROUND($D$13*(1+$E$13/100)^(AJ$1-$G$13),0),0)</f>
        <v/>
      </c>
      <c r="AK33" s="21">
        <f>IF(AND(AK$1*12+AK$2&gt;=$G$13*12+$H$13,OR($I$13="",AK$1*12+AK$2&lt;=$I$13*12+$J$13)),ROUND($D$13*(1+$E$13/100)^(AK$1-$G$13),0),0)</f>
        <v/>
      </c>
      <c r="AL33" s="21">
        <f>IF(AND(AL$1*12+AL$2&gt;=$G$13*12+$H$13,OR($I$13="",AL$1*12+AL$2&lt;=$I$13*12+$J$13)),ROUND($D$13*(1+$E$13/100)^(AL$1-$G$13),0),0)</f>
        <v/>
      </c>
      <c r="AM33" s="21">
        <f>IF(AND(AM$1*12+AM$2&gt;=$G$13*12+$H$13,OR($I$13="",AM$1*12+AM$2&lt;=$I$13*12+$J$13)),ROUND($D$13*(1+$E$13/100)^(AM$1-$G$13),0),0)</f>
        <v/>
      </c>
      <c r="AN33" s="21">
        <f>IF(AND(AN$1*12+AN$2&gt;=$G$13*12+$H$13,OR($I$13="",AN$1*12+AN$2&lt;=$I$13*12+$J$13)),ROUND($D$13*(1+$E$13/100)^(AN$1-$G$13),0),0)</f>
        <v/>
      </c>
      <c r="AO33" s="21">
        <f>IF(AND(AO$1*12+AO$2&gt;=$G$13*12+$H$13,OR($I$13="",AO$1*12+AO$2&lt;=$I$13*12+$J$13)),ROUND($D$13*(1+$E$13/100)^(AO$1-$G$13),0),0)</f>
        <v/>
      </c>
      <c r="AP33" s="21">
        <f>IF(AND(AP$1*12+AP$2&gt;=$G$13*12+$H$13,OR($I$13="",AP$1*12+AP$2&lt;=$I$13*12+$J$13)),ROUND($D$13*(1+$E$13/100)^(AP$1-$G$13),0),0)</f>
        <v/>
      </c>
      <c r="AQ33" s="21">
        <f>IF(AND(AQ$1*12+AQ$2&gt;=$G$13*12+$H$13,OR($I$13="",AQ$1*12+AQ$2&lt;=$I$13*12+$J$13)),ROUND($D$13*(1+$E$13/100)^(AQ$1-$G$13),0),0)</f>
        <v/>
      </c>
      <c r="AR33" s="21">
        <f>IF(AND(AR$1*12+AR$2&gt;=$G$13*12+$H$13,OR($I$13="",AR$1*12+AR$2&lt;=$I$13*12+$J$13)),ROUND($D$13*(1+$E$13/100)^(AR$1-$G$13),0),0)</f>
        <v/>
      </c>
      <c r="AS33" s="21">
        <f>IF(AND(AS$1*12+AS$2&gt;=$G$13*12+$H$13,OR($I$13="",AS$1*12+AS$2&lt;=$I$13*12+$J$13)),ROUND($D$13*(1+$E$13/100)^(AS$1-$G$13),0),0)</f>
        <v/>
      </c>
      <c r="AT33" s="21">
        <f>IF(AND(AT$1*12+AT$2&gt;=$G$13*12+$H$13,OR($I$13="",AT$1*12+AT$2&lt;=$I$13*12+$J$13)),ROUND($D$13*(1+$E$13/100)^(AT$1-$G$13),0),0)</f>
        <v/>
      </c>
      <c r="AU33" s="21">
        <f>IF(AND(AU$1*12+AU$2&gt;=$G$13*12+$H$13,OR($I$13="",AU$1*12+AU$2&lt;=$I$13*12+$J$13)),ROUND($D$13*(1+$E$13/100)^(AU$1-$G$13),0),0)</f>
        <v/>
      </c>
      <c r="AV33" s="21">
        <f>IF(AND(AV$1*12+AV$2&gt;=$G$13*12+$H$13,OR($I$13="",AV$1*12+AV$2&lt;=$I$13*12+$J$13)),ROUND($D$13*(1+$E$13/100)^(AV$1-$G$13),0),0)</f>
        <v/>
      </c>
      <c r="AW33" s="21">
        <f>IF(AND(AW$1*12+AW$2&gt;=$G$13*12+$H$13,OR($I$13="",AW$1*12+AW$2&lt;=$I$13*12+$J$13)),ROUND($D$13*(1+$E$13/100)^(AW$1-$G$13),0),0)</f>
        <v/>
      </c>
      <c r="AX33" s="21">
        <f>IF(AND(AX$1*12+AX$2&gt;=$G$13*12+$H$13,OR($I$13="",AX$1*12+AX$2&lt;=$I$13*12+$J$13)),ROUND($D$13*(1+$E$13/100)^(AX$1-$G$13),0),0)</f>
        <v/>
      </c>
      <c r="AY33" s="21">
        <f>IF(AND(AY$1*12+AY$2&gt;=$G$13*12+$H$13,OR($I$13="",AY$1*12+AY$2&lt;=$I$13*12+$J$13)),ROUND($D$13*(1+$E$13/100)^(AY$1-$G$13),0),0)</f>
        <v/>
      </c>
      <c r="AZ33" s="21">
        <f>IF(AND(AZ$1*12+AZ$2&gt;=$G$13*12+$H$13,OR($I$13="",AZ$1*12+AZ$2&lt;=$I$13*12+$J$13)),ROUND($D$13*(1+$E$13/100)^(AZ$1-$G$13),0),0)</f>
        <v/>
      </c>
      <c r="BA33" s="21">
        <f>IF(AND(BA$1*12+BA$2&gt;=$G$13*12+$H$13,OR($I$13="",BA$1*12+BA$2&lt;=$I$13*12+$J$13)),ROUND($D$13*(1+$E$13/100)^(BA$1-$G$13),0),0)</f>
        <v/>
      </c>
      <c r="BB33" s="21">
        <f>IF(AND(BB$1*12+BB$2&gt;=$G$13*12+$H$13,OR($I$13="",BB$1*12+BB$2&lt;=$I$13*12+$J$13)),ROUND($D$13*(1+$E$13/100)^(BB$1-$G$13),0),0)</f>
        <v/>
      </c>
      <c r="BC33" s="21" t="n"/>
      <c r="BD33" s="21" t="n"/>
      <c r="BE33" s="21" t="n"/>
      <c r="BF33" s="21" t="n"/>
      <c r="BG33" s="21" t="n"/>
      <c r="BH33" s="21" t="n"/>
    </row>
    <row r="34">
      <c r="A34" t="inlineStr">
        <is>
          <t>Pos 8 — Brutto</t>
        </is>
      </c>
      <c r="B34" s="21">
        <f>IF(AND(B$1*12+B$2&gt;=$G$14*12+$H$14,OR($I$14="",B$1*12+B$2&lt;=$I$14*12+$J$14)),ROUND($D$14*(1+$E$14/100)^(B$1-$G$14),0),0)</f>
        <v/>
      </c>
      <c r="C34" s="21">
        <f>IF(AND(C$1*12+C$2&gt;=$G$14*12+$H$14,OR($I$14="",C$1*12+C$2&lt;=$I$14*12+$J$14)),ROUND($D$14*(1+$E$14/100)^(C$1-$G$14),0),0)</f>
        <v/>
      </c>
      <c r="D34" s="21">
        <f>IF(AND(D$1*12+D$2&gt;=$G$14*12+$H$14,OR($I$14="",D$1*12+D$2&lt;=$I$14*12+$J$14)),ROUND($D$14*(1+$E$14/100)^(D$1-$G$14),0),0)</f>
        <v/>
      </c>
      <c r="E34" s="21">
        <f>IF(AND(E$1*12+E$2&gt;=$G$14*12+$H$14,OR($I$14="",E$1*12+E$2&lt;=$I$14*12+$J$14)),ROUND($D$14*(1+$E$14/100)^(E$1-$G$14),0),0)</f>
        <v/>
      </c>
      <c r="F34" s="21">
        <f>IF(AND(F$1*12+F$2&gt;=$G$14*12+$H$14,OR($I$14="",F$1*12+F$2&lt;=$I$14*12+$J$14)),ROUND($D$14*(1+$E$14/100)^(F$1-$G$14),0),0)</f>
        <v/>
      </c>
      <c r="G34" s="21">
        <f>IF(AND(G$1*12+G$2&gt;=$G$14*12+$H$14,OR($I$14="",G$1*12+G$2&lt;=$I$14*12+$J$14)),ROUND($D$14*(1+$E$14/100)^(G$1-$G$14),0),0)</f>
        <v/>
      </c>
      <c r="H34" s="21">
        <f>IF(AND(H$1*12+H$2&gt;=$G$14*12+$H$14,OR($I$14="",H$1*12+H$2&lt;=$I$14*12+$J$14)),ROUND($D$14*(1+$E$14/100)^(H$1-$G$14),0),0)</f>
        <v/>
      </c>
      <c r="I34" s="21">
        <f>IF(AND(I$1*12+I$2&gt;=$G$14*12+$H$14,OR($I$14="",I$1*12+I$2&lt;=$I$14*12+$J$14)),ROUND($D$14*(1+$E$14/100)^(I$1-$G$14),0),0)</f>
        <v/>
      </c>
      <c r="J34" s="21">
        <f>IF(AND(J$1*12+J$2&gt;=$G$14*12+$H$14,OR($I$14="",J$1*12+J$2&lt;=$I$14*12+$J$14)),ROUND($D$14*(1+$E$14/100)^(J$1-$G$14),0),0)</f>
        <v/>
      </c>
      <c r="K34" s="21">
        <f>IF(AND(K$1*12+K$2&gt;=$G$14*12+$H$14,OR($I$14="",K$1*12+K$2&lt;=$I$14*12+$J$14)),ROUND($D$14*(1+$E$14/100)^(K$1-$G$14),0),0)</f>
        <v/>
      </c>
      <c r="L34" s="21">
        <f>IF(AND(L$1*12+L$2&gt;=$G$14*12+$H$14,OR($I$14="",L$1*12+L$2&lt;=$I$14*12+$J$14)),ROUND($D$14*(1+$E$14/100)^(L$1-$G$14),0),0)</f>
        <v/>
      </c>
      <c r="M34" s="21">
        <f>IF(AND(M$1*12+M$2&gt;=$G$14*12+$H$14,OR($I$14="",M$1*12+M$2&lt;=$I$14*12+$J$14)),ROUND($D$14*(1+$E$14/100)^(M$1-$G$14),0),0)</f>
        <v/>
      </c>
      <c r="N34" s="21">
        <f>IF(AND(N$1*12+N$2&gt;=$G$14*12+$H$14,OR($I$14="",N$1*12+N$2&lt;=$I$14*12+$J$14)),ROUND($D$14*(1+$E$14/100)^(N$1-$G$14),0),0)</f>
        <v/>
      </c>
      <c r="O34" s="21">
        <f>IF(AND(O$1*12+O$2&gt;=$G$14*12+$H$14,OR($I$14="",O$1*12+O$2&lt;=$I$14*12+$J$14)),ROUND($D$14*(1+$E$14/100)^(O$1-$G$14),0),0)</f>
        <v/>
      </c>
      <c r="P34" s="21">
        <f>IF(AND(P$1*12+P$2&gt;=$G$14*12+$H$14,OR($I$14="",P$1*12+P$2&lt;=$I$14*12+$J$14)),ROUND($D$14*(1+$E$14/100)^(P$1-$G$14),0),0)</f>
        <v/>
      </c>
      <c r="Q34" s="21">
        <f>IF(AND(Q$1*12+Q$2&gt;=$G$14*12+$H$14,OR($I$14="",Q$1*12+Q$2&lt;=$I$14*12+$J$14)),ROUND($D$14*(1+$E$14/100)^(Q$1-$G$14),0),0)</f>
        <v/>
      </c>
      <c r="R34" s="21">
        <f>IF(AND(R$1*12+R$2&gt;=$G$14*12+$H$14,OR($I$14="",R$1*12+R$2&lt;=$I$14*12+$J$14)),ROUND($D$14*(1+$E$14/100)^(R$1-$G$14),0),0)</f>
        <v/>
      </c>
      <c r="S34" s="21">
        <f>IF(AND(S$1*12+S$2&gt;=$G$14*12+$H$14,OR($I$14="",S$1*12+S$2&lt;=$I$14*12+$J$14)),ROUND($D$14*(1+$E$14/100)^(S$1-$G$14),0),0)</f>
        <v/>
      </c>
      <c r="T34" s="21">
        <f>IF(AND(T$1*12+T$2&gt;=$G$14*12+$H$14,OR($I$14="",T$1*12+T$2&lt;=$I$14*12+$J$14)),ROUND($D$14*(1+$E$14/100)^(T$1-$G$14),0),0)</f>
        <v/>
      </c>
      <c r="U34" s="21">
        <f>IF(AND(U$1*12+U$2&gt;=$G$14*12+$H$14,OR($I$14="",U$1*12+U$2&lt;=$I$14*12+$J$14)),ROUND($D$14*(1+$E$14/100)^(U$1-$G$14),0),0)</f>
        <v/>
      </c>
      <c r="V34" s="21">
        <f>IF(AND(V$1*12+V$2&gt;=$G$14*12+$H$14,OR($I$14="",V$1*12+V$2&lt;=$I$14*12+$J$14)),ROUND($D$14*(1+$E$14/100)^(V$1-$G$14),0),0)</f>
        <v/>
      </c>
      <c r="W34" s="21">
        <f>IF(AND(W$1*12+W$2&gt;=$G$14*12+$H$14,OR($I$14="",W$1*12+W$2&lt;=$I$14*12+$J$14)),ROUND($D$14*(1+$E$14/100)^(W$1-$G$14),0),0)</f>
        <v/>
      </c>
      <c r="X34" s="21">
        <f>IF(AND(X$1*12+X$2&gt;=$G$14*12+$H$14,OR($I$14="",X$1*12+X$2&lt;=$I$14*12+$J$14)),ROUND($D$14*(1+$E$14/100)^(X$1-$G$14),0),0)</f>
        <v/>
      </c>
      <c r="Y34" s="21">
        <f>IF(AND(Y$1*12+Y$2&gt;=$G$14*12+$H$14,OR($I$14="",Y$1*12+Y$2&lt;=$I$14*12+$J$14)),ROUND($D$14*(1+$E$14/100)^(Y$1-$G$14),0),0)</f>
        <v/>
      </c>
      <c r="Z34" s="21">
        <f>IF(AND(Z$1*12+Z$2&gt;=$G$14*12+$H$14,OR($I$14="",Z$1*12+Z$2&lt;=$I$14*12+$J$14)),ROUND($D$14*(1+$E$14/100)^(Z$1-$G$14),0),0)</f>
        <v/>
      </c>
      <c r="AA34" s="21">
        <f>IF(AND(AA$1*12+AA$2&gt;=$G$14*12+$H$14,OR($I$14="",AA$1*12+AA$2&lt;=$I$14*12+$J$14)),ROUND($D$14*(1+$E$14/100)^(AA$1-$G$14),0),0)</f>
        <v/>
      </c>
      <c r="AB34" s="21">
        <f>IF(AND(AB$1*12+AB$2&gt;=$G$14*12+$H$14,OR($I$14="",AB$1*12+AB$2&lt;=$I$14*12+$J$14)),ROUND($D$14*(1+$E$14/100)^(AB$1-$G$14),0),0)</f>
        <v/>
      </c>
      <c r="AC34" s="21">
        <f>IF(AND(AC$1*12+AC$2&gt;=$G$14*12+$H$14,OR($I$14="",AC$1*12+AC$2&lt;=$I$14*12+$J$14)),ROUND($D$14*(1+$E$14/100)^(AC$1-$G$14),0),0)</f>
        <v/>
      </c>
      <c r="AD34" s="21">
        <f>IF(AND(AD$1*12+AD$2&gt;=$G$14*12+$H$14,OR($I$14="",AD$1*12+AD$2&lt;=$I$14*12+$J$14)),ROUND($D$14*(1+$E$14/100)^(AD$1-$G$14),0),0)</f>
        <v/>
      </c>
      <c r="AE34" s="21">
        <f>IF(AND(AE$1*12+AE$2&gt;=$G$14*12+$H$14,OR($I$14="",AE$1*12+AE$2&lt;=$I$14*12+$J$14)),ROUND($D$14*(1+$E$14/100)^(AE$1-$G$14),0),0)</f>
        <v/>
      </c>
      <c r="AF34" s="21">
        <f>IF(AND(AF$1*12+AF$2&gt;=$G$14*12+$H$14,OR($I$14="",AF$1*12+AF$2&lt;=$I$14*12+$J$14)),ROUND($D$14*(1+$E$14/100)^(AF$1-$G$14),0),0)</f>
        <v/>
      </c>
      <c r="AG34" s="21">
        <f>IF(AND(AG$1*12+AG$2&gt;=$G$14*12+$H$14,OR($I$14="",AG$1*12+AG$2&lt;=$I$14*12+$J$14)),ROUND($D$14*(1+$E$14/100)^(AG$1-$G$14),0),0)</f>
        <v/>
      </c>
      <c r="AH34" s="21">
        <f>IF(AND(AH$1*12+AH$2&gt;=$G$14*12+$H$14,OR($I$14="",AH$1*12+AH$2&lt;=$I$14*12+$J$14)),ROUND($D$14*(1+$E$14/100)^(AH$1-$G$14),0),0)</f>
        <v/>
      </c>
      <c r="AI34" s="21">
        <f>IF(AND(AI$1*12+AI$2&gt;=$G$14*12+$H$14,OR($I$14="",AI$1*12+AI$2&lt;=$I$14*12+$J$14)),ROUND($D$14*(1+$E$14/100)^(AI$1-$G$14),0),0)</f>
        <v/>
      </c>
      <c r="AJ34" s="21">
        <f>IF(AND(AJ$1*12+AJ$2&gt;=$G$14*12+$H$14,OR($I$14="",AJ$1*12+AJ$2&lt;=$I$14*12+$J$14)),ROUND($D$14*(1+$E$14/100)^(AJ$1-$G$14),0),0)</f>
        <v/>
      </c>
      <c r="AK34" s="21">
        <f>IF(AND(AK$1*12+AK$2&gt;=$G$14*12+$H$14,OR($I$14="",AK$1*12+AK$2&lt;=$I$14*12+$J$14)),ROUND($D$14*(1+$E$14/100)^(AK$1-$G$14),0),0)</f>
        <v/>
      </c>
      <c r="AL34" s="21">
        <f>IF(AND(AL$1*12+AL$2&gt;=$G$14*12+$H$14,OR($I$14="",AL$1*12+AL$2&lt;=$I$14*12+$J$14)),ROUND($D$14*(1+$E$14/100)^(AL$1-$G$14),0),0)</f>
        <v/>
      </c>
      <c r="AM34" s="21">
        <f>IF(AND(AM$1*12+AM$2&gt;=$G$14*12+$H$14,OR($I$14="",AM$1*12+AM$2&lt;=$I$14*12+$J$14)),ROUND($D$14*(1+$E$14/100)^(AM$1-$G$14),0),0)</f>
        <v/>
      </c>
      <c r="AN34" s="21">
        <f>IF(AND(AN$1*12+AN$2&gt;=$G$14*12+$H$14,OR($I$14="",AN$1*12+AN$2&lt;=$I$14*12+$J$14)),ROUND($D$14*(1+$E$14/100)^(AN$1-$G$14),0),0)</f>
        <v/>
      </c>
      <c r="AO34" s="21">
        <f>IF(AND(AO$1*12+AO$2&gt;=$G$14*12+$H$14,OR($I$14="",AO$1*12+AO$2&lt;=$I$14*12+$J$14)),ROUND($D$14*(1+$E$14/100)^(AO$1-$G$14),0),0)</f>
        <v/>
      </c>
      <c r="AP34" s="21">
        <f>IF(AND(AP$1*12+AP$2&gt;=$G$14*12+$H$14,OR($I$14="",AP$1*12+AP$2&lt;=$I$14*12+$J$14)),ROUND($D$14*(1+$E$14/100)^(AP$1-$G$14),0),0)</f>
        <v/>
      </c>
      <c r="AQ34" s="21">
        <f>IF(AND(AQ$1*12+AQ$2&gt;=$G$14*12+$H$14,OR($I$14="",AQ$1*12+AQ$2&lt;=$I$14*12+$J$14)),ROUND($D$14*(1+$E$14/100)^(AQ$1-$G$14),0),0)</f>
        <v/>
      </c>
      <c r="AR34" s="21">
        <f>IF(AND(AR$1*12+AR$2&gt;=$G$14*12+$H$14,OR($I$14="",AR$1*12+AR$2&lt;=$I$14*12+$J$14)),ROUND($D$14*(1+$E$14/100)^(AR$1-$G$14),0),0)</f>
        <v/>
      </c>
      <c r="AS34" s="21">
        <f>IF(AND(AS$1*12+AS$2&gt;=$G$14*12+$H$14,OR($I$14="",AS$1*12+AS$2&lt;=$I$14*12+$J$14)),ROUND($D$14*(1+$E$14/100)^(AS$1-$G$14),0),0)</f>
        <v/>
      </c>
      <c r="AT34" s="21">
        <f>IF(AND(AT$1*12+AT$2&gt;=$G$14*12+$H$14,OR($I$14="",AT$1*12+AT$2&lt;=$I$14*12+$J$14)),ROUND($D$14*(1+$E$14/100)^(AT$1-$G$14),0),0)</f>
        <v/>
      </c>
      <c r="AU34" s="21">
        <f>IF(AND(AU$1*12+AU$2&gt;=$G$14*12+$H$14,OR($I$14="",AU$1*12+AU$2&lt;=$I$14*12+$J$14)),ROUND($D$14*(1+$E$14/100)^(AU$1-$G$14),0),0)</f>
        <v/>
      </c>
      <c r="AV34" s="21">
        <f>IF(AND(AV$1*12+AV$2&gt;=$G$14*12+$H$14,OR($I$14="",AV$1*12+AV$2&lt;=$I$14*12+$J$14)),ROUND($D$14*(1+$E$14/100)^(AV$1-$G$14),0),0)</f>
        <v/>
      </c>
      <c r="AW34" s="21">
        <f>IF(AND(AW$1*12+AW$2&gt;=$G$14*12+$H$14,OR($I$14="",AW$1*12+AW$2&lt;=$I$14*12+$J$14)),ROUND($D$14*(1+$E$14/100)^(AW$1-$G$14),0),0)</f>
        <v/>
      </c>
      <c r="AX34" s="21">
        <f>IF(AND(AX$1*12+AX$2&gt;=$G$14*12+$H$14,OR($I$14="",AX$1*12+AX$2&lt;=$I$14*12+$J$14)),ROUND($D$14*(1+$E$14/100)^(AX$1-$G$14),0),0)</f>
        <v/>
      </c>
      <c r="AY34" s="21">
        <f>IF(AND(AY$1*12+AY$2&gt;=$G$14*12+$H$14,OR($I$14="",AY$1*12+AY$2&lt;=$I$14*12+$J$14)),ROUND($D$14*(1+$E$14/100)^(AY$1-$G$14),0),0)</f>
        <v/>
      </c>
      <c r="AZ34" s="21">
        <f>IF(AND(AZ$1*12+AZ$2&gt;=$G$14*12+$H$14,OR($I$14="",AZ$1*12+AZ$2&lt;=$I$14*12+$J$14)),ROUND($D$14*(1+$E$14/100)^(AZ$1-$G$14),0),0)</f>
        <v/>
      </c>
      <c r="BA34" s="21">
        <f>IF(AND(BA$1*12+BA$2&gt;=$G$14*12+$H$14,OR($I$14="",BA$1*12+BA$2&lt;=$I$14*12+$J$14)),ROUND($D$14*(1+$E$14/100)^(BA$1-$G$14),0),0)</f>
        <v/>
      </c>
      <c r="BB34" s="21">
        <f>IF(AND(BB$1*12+BB$2&gt;=$G$14*12+$H$14,OR($I$14="",BB$1*12+BB$2&lt;=$I$14*12+$J$14)),ROUND($D$14*(1+$E$14/100)^(BB$1-$G$14),0),0)</f>
        <v/>
      </c>
      <c r="BC34" s="21" t="n"/>
      <c r="BD34" s="21" t="n"/>
      <c r="BE34" s="21" t="n"/>
      <c r="BF34" s="21" t="n"/>
      <c r="BG34" s="21" t="n"/>
      <c r="BH34" s="21" t="n"/>
    </row>
    <row r="35">
      <c r="A35" t="inlineStr">
        <is>
          <t>Pos 9 — Brutto</t>
        </is>
      </c>
      <c r="B35" s="21">
        <f>IF(AND(B$1*12+B$2&gt;=$G$15*12+$H$15,OR($I$15="",B$1*12+B$2&lt;=$I$15*12+$J$15)),ROUND($D$15*(1+$E$15/100)^(B$1-$G$15),0),0)</f>
        <v/>
      </c>
      <c r="C35" s="21">
        <f>IF(AND(C$1*12+C$2&gt;=$G$15*12+$H$15,OR($I$15="",C$1*12+C$2&lt;=$I$15*12+$J$15)),ROUND($D$15*(1+$E$15/100)^(C$1-$G$15),0),0)</f>
        <v/>
      </c>
      <c r="D35" s="21">
        <f>IF(AND(D$1*12+D$2&gt;=$G$15*12+$H$15,OR($I$15="",D$1*12+D$2&lt;=$I$15*12+$J$15)),ROUND($D$15*(1+$E$15/100)^(D$1-$G$15),0),0)</f>
        <v/>
      </c>
      <c r="E35" s="21">
        <f>IF(AND(E$1*12+E$2&gt;=$G$15*12+$H$15,OR($I$15="",E$1*12+E$2&lt;=$I$15*12+$J$15)),ROUND($D$15*(1+$E$15/100)^(E$1-$G$15),0),0)</f>
        <v/>
      </c>
      <c r="F35" s="21">
        <f>IF(AND(F$1*12+F$2&gt;=$G$15*12+$H$15,OR($I$15="",F$1*12+F$2&lt;=$I$15*12+$J$15)),ROUND($D$15*(1+$E$15/100)^(F$1-$G$15),0),0)</f>
        <v/>
      </c>
      <c r="G35" s="21">
        <f>IF(AND(G$1*12+G$2&gt;=$G$15*12+$H$15,OR($I$15="",G$1*12+G$2&lt;=$I$15*12+$J$15)),ROUND($D$15*(1+$E$15/100)^(G$1-$G$15),0),0)</f>
        <v/>
      </c>
      <c r="H35" s="21">
        <f>IF(AND(H$1*12+H$2&gt;=$G$15*12+$H$15,OR($I$15="",H$1*12+H$2&lt;=$I$15*12+$J$15)),ROUND($D$15*(1+$E$15/100)^(H$1-$G$15),0),0)</f>
        <v/>
      </c>
      <c r="I35" s="21">
        <f>IF(AND(I$1*12+I$2&gt;=$G$15*12+$H$15,OR($I$15="",I$1*12+I$2&lt;=$I$15*12+$J$15)),ROUND($D$15*(1+$E$15/100)^(I$1-$G$15),0),0)</f>
        <v/>
      </c>
      <c r="J35" s="21">
        <f>IF(AND(J$1*12+J$2&gt;=$G$15*12+$H$15,OR($I$15="",J$1*12+J$2&lt;=$I$15*12+$J$15)),ROUND($D$15*(1+$E$15/100)^(J$1-$G$15),0),0)</f>
        <v/>
      </c>
      <c r="K35" s="21">
        <f>IF(AND(K$1*12+K$2&gt;=$G$15*12+$H$15,OR($I$15="",K$1*12+K$2&lt;=$I$15*12+$J$15)),ROUND($D$15*(1+$E$15/100)^(K$1-$G$15),0),0)</f>
        <v/>
      </c>
      <c r="L35" s="21">
        <f>IF(AND(L$1*12+L$2&gt;=$G$15*12+$H$15,OR($I$15="",L$1*12+L$2&lt;=$I$15*12+$J$15)),ROUND($D$15*(1+$E$15/100)^(L$1-$G$15),0),0)</f>
        <v/>
      </c>
      <c r="M35" s="21">
        <f>IF(AND(M$1*12+M$2&gt;=$G$15*12+$H$15,OR($I$15="",M$1*12+M$2&lt;=$I$15*12+$J$15)),ROUND($D$15*(1+$E$15/100)^(M$1-$G$15),0),0)</f>
        <v/>
      </c>
      <c r="N35" s="21">
        <f>IF(AND(N$1*12+N$2&gt;=$G$15*12+$H$15,OR($I$15="",N$1*12+N$2&lt;=$I$15*12+$J$15)),ROUND($D$15*(1+$E$15/100)^(N$1-$G$15),0),0)</f>
        <v/>
      </c>
      <c r="O35" s="21">
        <f>IF(AND(O$1*12+O$2&gt;=$G$15*12+$H$15,OR($I$15="",O$1*12+O$2&lt;=$I$15*12+$J$15)),ROUND($D$15*(1+$E$15/100)^(O$1-$G$15),0),0)</f>
        <v/>
      </c>
      <c r="P35" s="21">
        <f>IF(AND(P$1*12+P$2&gt;=$G$15*12+$H$15,OR($I$15="",P$1*12+P$2&lt;=$I$15*12+$J$15)),ROUND($D$15*(1+$E$15/100)^(P$1-$G$15),0),0)</f>
        <v/>
      </c>
      <c r="Q35" s="21">
        <f>IF(AND(Q$1*12+Q$2&gt;=$G$15*12+$H$15,OR($I$15="",Q$1*12+Q$2&lt;=$I$15*12+$J$15)),ROUND($D$15*(1+$E$15/100)^(Q$1-$G$15),0),0)</f>
        <v/>
      </c>
      <c r="R35" s="21">
        <f>IF(AND(R$1*12+R$2&gt;=$G$15*12+$H$15,OR($I$15="",R$1*12+R$2&lt;=$I$15*12+$J$15)),ROUND($D$15*(1+$E$15/100)^(R$1-$G$15),0),0)</f>
        <v/>
      </c>
      <c r="S35" s="21">
        <f>IF(AND(S$1*12+S$2&gt;=$G$15*12+$H$15,OR($I$15="",S$1*12+S$2&lt;=$I$15*12+$J$15)),ROUND($D$15*(1+$E$15/100)^(S$1-$G$15),0),0)</f>
        <v/>
      </c>
      <c r="T35" s="21">
        <f>IF(AND(T$1*12+T$2&gt;=$G$15*12+$H$15,OR($I$15="",T$1*12+T$2&lt;=$I$15*12+$J$15)),ROUND($D$15*(1+$E$15/100)^(T$1-$G$15),0),0)</f>
        <v/>
      </c>
      <c r="U35" s="21">
        <f>IF(AND(U$1*12+U$2&gt;=$G$15*12+$H$15,OR($I$15="",U$1*12+U$2&lt;=$I$15*12+$J$15)),ROUND($D$15*(1+$E$15/100)^(U$1-$G$15),0),0)</f>
        <v/>
      </c>
      <c r="V35" s="21">
        <f>IF(AND(V$1*12+V$2&gt;=$G$15*12+$H$15,OR($I$15="",V$1*12+V$2&lt;=$I$15*12+$J$15)),ROUND($D$15*(1+$E$15/100)^(V$1-$G$15),0),0)</f>
        <v/>
      </c>
      <c r="W35" s="21">
        <f>IF(AND(W$1*12+W$2&gt;=$G$15*12+$H$15,OR($I$15="",W$1*12+W$2&lt;=$I$15*12+$J$15)),ROUND($D$15*(1+$E$15/100)^(W$1-$G$15),0),0)</f>
        <v/>
      </c>
      <c r="X35" s="21">
        <f>IF(AND(X$1*12+X$2&gt;=$G$15*12+$H$15,OR($I$15="",X$1*12+X$2&lt;=$I$15*12+$J$15)),ROUND($D$15*(1+$E$15/100)^(X$1-$G$15),0),0)</f>
        <v/>
      </c>
      <c r="Y35" s="21">
        <f>IF(AND(Y$1*12+Y$2&gt;=$G$15*12+$H$15,OR($I$15="",Y$1*12+Y$2&lt;=$I$15*12+$J$15)),ROUND($D$15*(1+$E$15/100)^(Y$1-$G$15),0),0)</f>
        <v/>
      </c>
      <c r="Z35" s="21">
        <f>IF(AND(Z$1*12+Z$2&gt;=$G$15*12+$H$15,OR($I$15="",Z$1*12+Z$2&lt;=$I$15*12+$J$15)),ROUND($D$15*(1+$E$15/100)^(Z$1-$G$15),0),0)</f>
        <v/>
      </c>
      <c r="AA35" s="21">
        <f>IF(AND(AA$1*12+AA$2&gt;=$G$15*12+$H$15,OR($I$15="",AA$1*12+AA$2&lt;=$I$15*12+$J$15)),ROUND($D$15*(1+$E$15/100)^(AA$1-$G$15),0),0)</f>
        <v/>
      </c>
      <c r="AB35" s="21">
        <f>IF(AND(AB$1*12+AB$2&gt;=$G$15*12+$H$15,OR($I$15="",AB$1*12+AB$2&lt;=$I$15*12+$J$15)),ROUND($D$15*(1+$E$15/100)^(AB$1-$G$15),0),0)</f>
        <v/>
      </c>
      <c r="AC35" s="21">
        <f>IF(AND(AC$1*12+AC$2&gt;=$G$15*12+$H$15,OR($I$15="",AC$1*12+AC$2&lt;=$I$15*12+$J$15)),ROUND($D$15*(1+$E$15/100)^(AC$1-$G$15),0),0)</f>
        <v/>
      </c>
      <c r="AD35" s="21">
        <f>IF(AND(AD$1*12+AD$2&gt;=$G$15*12+$H$15,OR($I$15="",AD$1*12+AD$2&lt;=$I$15*12+$J$15)),ROUND($D$15*(1+$E$15/100)^(AD$1-$G$15),0),0)</f>
        <v/>
      </c>
      <c r="AE35" s="21">
        <f>IF(AND(AE$1*12+AE$2&gt;=$G$15*12+$H$15,OR($I$15="",AE$1*12+AE$2&lt;=$I$15*12+$J$15)),ROUND($D$15*(1+$E$15/100)^(AE$1-$G$15),0),0)</f>
        <v/>
      </c>
      <c r="AF35" s="21">
        <f>IF(AND(AF$1*12+AF$2&gt;=$G$15*12+$H$15,OR($I$15="",AF$1*12+AF$2&lt;=$I$15*12+$J$15)),ROUND($D$15*(1+$E$15/100)^(AF$1-$G$15),0),0)</f>
        <v/>
      </c>
      <c r="AG35" s="21">
        <f>IF(AND(AG$1*12+AG$2&gt;=$G$15*12+$H$15,OR($I$15="",AG$1*12+AG$2&lt;=$I$15*12+$J$15)),ROUND($D$15*(1+$E$15/100)^(AG$1-$G$15),0),0)</f>
        <v/>
      </c>
      <c r="AH35" s="21">
        <f>IF(AND(AH$1*12+AH$2&gt;=$G$15*12+$H$15,OR($I$15="",AH$1*12+AH$2&lt;=$I$15*12+$J$15)),ROUND($D$15*(1+$E$15/100)^(AH$1-$G$15),0),0)</f>
        <v/>
      </c>
      <c r="AI35" s="21">
        <f>IF(AND(AI$1*12+AI$2&gt;=$G$15*12+$H$15,OR($I$15="",AI$1*12+AI$2&lt;=$I$15*12+$J$15)),ROUND($D$15*(1+$E$15/100)^(AI$1-$G$15),0),0)</f>
        <v/>
      </c>
      <c r="AJ35" s="21">
        <f>IF(AND(AJ$1*12+AJ$2&gt;=$G$15*12+$H$15,OR($I$15="",AJ$1*12+AJ$2&lt;=$I$15*12+$J$15)),ROUND($D$15*(1+$E$15/100)^(AJ$1-$G$15),0),0)</f>
        <v/>
      </c>
      <c r="AK35" s="21">
        <f>IF(AND(AK$1*12+AK$2&gt;=$G$15*12+$H$15,OR($I$15="",AK$1*12+AK$2&lt;=$I$15*12+$J$15)),ROUND($D$15*(1+$E$15/100)^(AK$1-$G$15),0),0)</f>
        <v/>
      </c>
      <c r="AL35" s="21">
        <f>IF(AND(AL$1*12+AL$2&gt;=$G$15*12+$H$15,OR($I$15="",AL$1*12+AL$2&lt;=$I$15*12+$J$15)),ROUND($D$15*(1+$E$15/100)^(AL$1-$G$15),0),0)</f>
        <v/>
      </c>
      <c r="AM35" s="21">
        <f>IF(AND(AM$1*12+AM$2&gt;=$G$15*12+$H$15,OR($I$15="",AM$1*12+AM$2&lt;=$I$15*12+$J$15)),ROUND($D$15*(1+$E$15/100)^(AM$1-$G$15),0),0)</f>
        <v/>
      </c>
      <c r="AN35" s="21">
        <f>IF(AND(AN$1*12+AN$2&gt;=$G$15*12+$H$15,OR($I$15="",AN$1*12+AN$2&lt;=$I$15*12+$J$15)),ROUND($D$15*(1+$E$15/100)^(AN$1-$G$15),0),0)</f>
        <v/>
      </c>
      <c r="AO35" s="21">
        <f>IF(AND(AO$1*12+AO$2&gt;=$G$15*12+$H$15,OR($I$15="",AO$1*12+AO$2&lt;=$I$15*12+$J$15)),ROUND($D$15*(1+$E$15/100)^(AO$1-$G$15),0),0)</f>
        <v/>
      </c>
      <c r="AP35" s="21">
        <f>IF(AND(AP$1*12+AP$2&gt;=$G$15*12+$H$15,OR($I$15="",AP$1*12+AP$2&lt;=$I$15*12+$J$15)),ROUND($D$15*(1+$E$15/100)^(AP$1-$G$15),0),0)</f>
        <v/>
      </c>
      <c r="AQ35" s="21">
        <f>IF(AND(AQ$1*12+AQ$2&gt;=$G$15*12+$H$15,OR($I$15="",AQ$1*12+AQ$2&lt;=$I$15*12+$J$15)),ROUND($D$15*(1+$E$15/100)^(AQ$1-$G$15),0),0)</f>
        <v/>
      </c>
      <c r="AR35" s="21">
        <f>IF(AND(AR$1*12+AR$2&gt;=$G$15*12+$H$15,OR($I$15="",AR$1*12+AR$2&lt;=$I$15*12+$J$15)),ROUND($D$15*(1+$E$15/100)^(AR$1-$G$15),0),0)</f>
        <v/>
      </c>
      <c r="AS35" s="21">
        <f>IF(AND(AS$1*12+AS$2&gt;=$G$15*12+$H$15,OR($I$15="",AS$1*12+AS$2&lt;=$I$15*12+$J$15)),ROUND($D$15*(1+$E$15/100)^(AS$1-$G$15),0),0)</f>
        <v/>
      </c>
      <c r="AT35" s="21">
        <f>IF(AND(AT$1*12+AT$2&gt;=$G$15*12+$H$15,OR($I$15="",AT$1*12+AT$2&lt;=$I$15*12+$J$15)),ROUND($D$15*(1+$E$15/100)^(AT$1-$G$15),0),0)</f>
        <v/>
      </c>
      <c r="AU35" s="21">
        <f>IF(AND(AU$1*12+AU$2&gt;=$G$15*12+$H$15,OR($I$15="",AU$1*12+AU$2&lt;=$I$15*12+$J$15)),ROUND($D$15*(1+$E$15/100)^(AU$1-$G$15),0),0)</f>
        <v/>
      </c>
      <c r="AV35" s="21">
        <f>IF(AND(AV$1*12+AV$2&gt;=$G$15*12+$H$15,OR($I$15="",AV$1*12+AV$2&lt;=$I$15*12+$J$15)),ROUND($D$15*(1+$E$15/100)^(AV$1-$G$15),0),0)</f>
        <v/>
      </c>
      <c r="AW35" s="21">
        <f>IF(AND(AW$1*12+AW$2&gt;=$G$15*12+$H$15,OR($I$15="",AW$1*12+AW$2&lt;=$I$15*12+$J$15)),ROUND($D$15*(1+$E$15/100)^(AW$1-$G$15),0),0)</f>
        <v/>
      </c>
      <c r="AX35" s="21">
        <f>IF(AND(AX$1*12+AX$2&gt;=$G$15*12+$H$15,OR($I$15="",AX$1*12+AX$2&lt;=$I$15*12+$J$15)),ROUND($D$15*(1+$E$15/100)^(AX$1-$G$15),0),0)</f>
        <v/>
      </c>
      <c r="AY35" s="21">
        <f>IF(AND(AY$1*12+AY$2&gt;=$G$15*12+$H$15,OR($I$15="",AY$1*12+AY$2&lt;=$I$15*12+$J$15)),ROUND($D$15*(1+$E$15/100)^(AY$1-$G$15),0),0)</f>
        <v/>
      </c>
      <c r="AZ35" s="21">
        <f>IF(AND(AZ$1*12+AZ$2&gt;=$G$15*12+$H$15,OR($I$15="",AZ$1*12+AZ$2&lt;=$I$15*12+$J$15)),ROUND($D$15*(1+$E$15/100)^(AZ$1-$G$15),0),0)</f>
        <v/>
      </c>
      <c r="BA35" s="21">
        <f>IF(AND(BA$1*12+BA$2&gt;=$G$15*12+$H$15,OR($I$15="",BA$1*12+BA$2&lt;=$I$15*12+$J$15)),ROUND($D$15*(1+$E$15/100)^(BA$1-$G$15),0),0)</f>
        <v/>
      </c>
      <c r="BB35" s="21">
        <f>IF(AND(BB$1*12+BB$2&gt;=$G$15*12+$H$15,OR($I$15="",BB$1*12+BB$2&lt;=$I$15*12+$J$15)),ROUND($D$15*(1+$E$15/100)^(BB$1-$G$15),0),0)</f>
        <v/>
      </c>
      <c r="BC35" s="21" t="n"/>
      <c r="BD35" s="21" t="n"/>
      <c r="BE35" s="21" t="n"/>
      <c r="BF35" s="21" t="n"/>
      <c r="BG35" s="21" t="n"/>
      <c r="BH35" s="21" t="n"/>
    </row>
    <row r="36">
      <c r="A36" t="inlineStr">
        <is>
          <t>Pos 10 — Brutto</t>
        </is>
      </c>
      <c r="B36" s="21">
        <f>IF(AND(B$1*12+B$2&gt;=$G$16*12+$H$16,OR($I$16="",B$1*12+B$2&lt;=$I$16*12+$J$16)),ROUND($D$16*(1+$E$16/100)^(B$1-$G$16),0),0)</f>
        <v/>
      </c>
      <c r="C36" s="21">
        <f>IF(AND(C$1*12+C$2&gt;=$G$16*12+$H$16,OR($I$16="",C$1*12+C$2&lt;=$I$16*12+$J$16)),ROUND($D$16*(1+$E$16/100)^(C$1-$G$16),0),0)</f>
        <v/>
      </c>
      <c r="D36" s="21">
        <f>IF(AND(D$1*12+D$2&gt;=$G$16*12+$H$16,OR($I$16="",D$1*12+D$2&lt;=$I$16*12+$J$16)),ROUND($D$16*(1+$E$16/100)^(D$1-$G$16),0),0)</f>
        <v/>
      </c>
      <c r="E36" s="21">
        <f>IF(AND(E$1*12+E$2&gt;=$G$16*12+$H$16,OR($I$16="",E$1*12+E$2&lt;=$I$16*12+$J$16)),ROUND($D$16*(1+$E$16/100)^(E$1-$G$16),0),0)</f>
        <v/>
      </c>
      <c r="F36" s="21">
        <f>IF(AND(F$1*12+F$2&gt;=$G$16*12+$H$16,OR($I$16="",F$1*12+F$2&lt;=$I$16*12+$J$16)),ROUND($D$16*(1+$E$16/100)^(F$1-$G$16),0),0)</f>
        <v/>
      </c>
      <c r="G36" s="21">
        <f>IF(AND(G$1*12+G$2&gt;=$G$16*12+$H$16,OR($I$16="",G$1*12+G$2&lt;=$I$16*12+$J$16)),ROUND($D$16*(1+$E$16/100)^(G$1-$G$16),0),0)</f>
        <v/>
      </c>
      <c r="H36" s="21">
        <f>IF(AND(H$1*12+H$2&gt;=$G$16*12+$H$16,OR($I$16="",H$1*12+H$2&lt;=$I$16*12+$J$16)),ROUND($D$16*(1+$E$16/100)^(H$1-$G$16),0),0)</f>
        <v/>
      </c>
      <c r="I36" s="21">
        <f>IF(AND(I$1*12+I$2&gt;=$G$16*12+$H$16,OR($I$16="",I$1*12+I$2&lt;=$I$16*12+$J$16)),ROUND($D$16*(1+$E$16/100)^(I$1-$G$16),0),0)</f>
        <v/>
      </c>
      <c r="J36" s="21">
        <f>IF(AND(J$1*12+J$2&gt;=$G$16*12+$H$16,OR($I$16="",J$1*12+J$2&lt;=$I$16*12+$J$16)),ROUND($D$16*(1+$E$16/100)^(J$1-$G$16),0),0)</f>
        <v/>
      </c>
      <c r="K36" s="21">
        <f>IF(AND(K$1*12+K$2&gt;=$G$16*12+$H$16,OR($I$16="",K$1*12+K$2&lt;=$I$16*12+$J$16)),ROUND($D$16*(1+$E$16/100)^(K$1-$G$16),0),0)</f>
        <v/>
      </c>
      <c r="L36" s="21">
        <f>IF(AND(L$1*12+L$2&gt;=$G$16*12+$H$16,OR($I$16="",L$1*12+L$2&lt;=$I$16*12+$J$16)),ROUND($D$16*(1+$E$16/100)^(L$1-$G$16),0),0)</f>
        <v/>
      </c>
      <c r="M36" s="21">
        <f>IF(AND(M$1*12+M$2&gt;=$G$16*12+$H$16,OR($I$16="",M$1*12+M$2&lt;=$I$16*12+$J$16)),ROUND($D$16*(1+$E$16/100)^(M$1-$G$16),0),0)</f>
        <v/>
      </c>
      <c r="N36" s="21">
        <f>IF(AND(N$1*12+N$2&gt;=$G$16*12+$H$16,OR($I$16="",N$1*12+N$2&lt;=$I$16*12+$J$16)),ROUND($D$16*(1+$E$16/100)^(N$1-$G$16),0),0)</f>
        <v/>
      </c>
      <c r="O36" s="21">
        <f>IF(AND(O$1*12+O$2&gt;=$G$16*12+$H$16,OR($I$16="",O$1*12+O$2&lt;=$I$16*12+$J$16)),ROUND($D$16*(1+$E$16/100)^(O$1-$G$16),0),0)</f>
        <v/>
      </c>
      <c r="P36" s="21">
        <f>IF(AND(P$1*12+P$2&gt;=$G$16*12+$H$16,OR($I$16="",P$1*12+P$2&lt;=$I$16*12+$J$16)),ROUND($D$16*(1+$E$16/100)^(P$1-$G$16),0),0)</f>
        <v/>
      </c>
      <c r="Q36" s="21">
        <f>IF(AND(Q$1*12+Q$2&gt;=$G$16*12+$H$16,OR($I$16="",Q$1*12+Q$2&lt;=$I$16*12+$J$16)),ROUND($D$16*(1+$E$16/100)^(Q$1-$G$16),0),0)</f>
        <v/>
      </c>
      <c r="R36" s="21">
        <f>IF(AND(R$1*12+R$2&gt;=$G$16*12+$H$16,OR($I$16="",R$1*12+R$2&lt;=$I$16*12+$J$16)),ROUND($D$16*(1+$E$16/100)^(R$1-$G$16),0),0)</f>
        <v/>
      </c>
      <c r="S36" s="21">
        <f>IF(AND(S$1*12+S$2&gt;=$G$16*12+$H$16,OR($I$16="",S$1*12+S$2&lt;=$I$16*12+$J$16)),ROUND($D$16*(1+$E$16/100)^(S$1-$G$16),0),0)</f>
        <v/>
      </c>
      <c r="T36" s="21">
        <f>IF(AND(T$1*12+T$2&gt;=$G$16*12+$H$16,OR($I$16="",T$1*12+T$2&lt;=$I$16*12+$J$16)),ROUND($D$16*(1+$E$16/100)^(T$1-$G$16),0),0)</f>
        <v/>
      </c>
      <c r="U36" s="21">
        <f>IF(AND(U$1*12+U$2&gt;=$G$16*12+$H$16,OR($I$16="",U$1*12+U$2&lt;=$I$16*12+$J$16)),ROUND($D$16*(1+$E$16/100)^(U$1-$G$16),0),0)</f>
        <v/>
      </c>
      <c r="V36" s="21">
        <f>IF(AND(V$1*12+V$2&gt;=$G$16*12+$H$16,OR($I$16="",V$1*12+V$2&lt;=$I$16*12+$J$16)),ROUND($D$16*(1+$E$16/100)^(V$1-$G$16),0),0)</f>
        <v/>
      </c>
      <c r="W36" s="21">
        <f>IF(AND(W$1*12+W$2&gt;=$G$16*12+$H$16,OR($I$16="",W$1*12+W$2&lt;=$I$16*12+$J$16)),ROUND($D$16*(1+$E$16/100)^(W$1-$G$16),0),0)</f>
        <v/>
      </c>
      <c r="X36" s="21">
        <f>IF(AND(X$1*12+X$2&gt;=$G$16*12+$H$16,OR($I$16="",X$1*12+X$2&lt;=$I$16*12+$J$16)),ROUND($D$16*(1+$E$16/100)^(X$1-$G$16),0),0)</f>
        <v/>
      </c>
      <c r="Y36" s="21">
        <f>IF(AND(Y$1*12+Y$2&gt;=$G$16*12+$H$16,OR($I$16="",Y$1*12+Y$2&lt;=$I$16*12+$J$16)),ROUND($D$16*(1+$E$16/100)^(Y$1-$G$16),0),0)</f>
        <v/>
      </c>
      <c r="Z36" s="21">
        <f>IF(AND(Z$1*12+Z$2&gt;=$G$16*12+$H$16,OR($I$16="",Z$1*12+Z$2&lt;=$I$16*12+$J$16)),ROUND($D$16*(1+$E$16/100)^(Z$1-$G$16),0),0)</f>
        <v/>
      </c>
      <c r="AA36" s="21">
        <f>IF(AND(AA$1*12+AA$2&gt;=$G$16*12+$H$16,OR($I$16="",AA$1*12+AA$2&lt;=$I$16*12+$J$16)),ROUND($D$16*(1+$E$16/100)^(AA$1-$G$16),0),0)</f>
        <v/>
      </c>
      <c r="AB36" s="21">
        <f>IF(AND(AB$1*12+AB$2&gt;=$G$16*12+$H$16,OR($I$16="",AB$1*12+AB$2&lt;=$I$16*12+$J$16)),ROUND($D$16*(1+$E$16/100)^(AB$1-$G$16),0),0)</f>
        <v/>
      </c>
      <c r="AC36" s="21">
        <f>IF(AND(AC$1*12+AC$2&gt;=$G$16*12+$H$16,OR($I$16="",AC$1*12+AC$2&lt;=$I$16*12+$J$16)),ROUND($D$16*(1+$E$16/100)^(AC$1-$G$16),0),0)</f>
        <v/>
      </c>
      <c r="AD36" s="21">
        <f>IF(AND(AD$1*12+AD$2&gt;=$G$16*12+$H$16,OR($I$16="",AD$1*12+AD$2&lt;=$I$16*12+$J$16)),ROUND($D$16*(1+$E$16/100)^(AD$1-$G$16),0),0)</f>
        <v/>
      </c>
      <c r="AE36" s="21">
        <f>IF(AND(AE$1*12+AE$2&gt;=$G$16*12+$H$16,OR($I$16="",AE$1*12+AE$2&lt;=$I$16*12+$J$16)),ROUND($D$16*(1+$E$16/100)^(AE$1-$G$16),0),0)</f>
        <v/>
      </c>
      <c r="AF36" s="21">
        <f>IF(AND(AF$1*12+AF$2&gt;=$G$16*12+$H$16,OR($I$16="",AF$1*12+AF$2&lt;=$I$16*12+$J$16)),ROUND($D$16*(1+$E$16/100)^(AF$1-$G$16),0),0)</f>
        <v/>
      </c>
      <c r="AG36" s="21">
        <f>IF(AND(AG$1*12+AG$2&gt;=$G$16*12+$H$16,OR($I$16="",AG$1*12+AG$2&lt;=$I$16*12+$J$16)),ROUND($D$16*(1+$E$16/100)^(AG$1-$G$16),0),0)</f>
        <v/>
      </c>
      <c r="AH36" s="21">
        <f>IF(AND(AH$1*12+AH$2&gt;=$G$16*12+$H$16,OR($I$16="",AH$1*12+AH$2&lt;=$I$16*12+$J$16)),ROUND($D$16*(1+$E$16/100)^(AH$1-$G$16),0),0)</f>
        <v/>
      </c>
      <c r="AI36" s="21">
        <f>IF(AND(AI$1*12+AI$2&gt;=$G$16*12+$H$16,OR($I$16="",AI$1*12+AI$2&lt;=$I$16*12+$J$16)),ROUND($D$16*(1+$E$16/100)^(AI$1-$G$16),0),0)</f>
        <v/>
      </c>
      <c r="AJ36" s="21">
        <f>IF(AND(AJ$1*12+AJ$2&gt;=$G$16*12+$H$16,OR($I$16="",AJ$1*12+AJ$2&lt;=$I$16*12+$J$16)),ROUND($D$16*(1+$E$16/100)^(AJ$1-$G$16),0),0)</f>
        <v/>
      </c>
      <c r="AK36" s="21">
        <f>IF(AND(AK$1*12+AK$2&gt;=$G$16*12+$H$16,OR($I$16="",AK$1*12+AK$2&lt;=$I$16*12+$J$16)),ROUND($D$16*(1+$E$16/100)^(AK$1-$G$16),0),0)</f>
        <v/>
      </c>
      <c r="AL36" s="21">
        <f>IF(AND(AL$1*12+AL$2&gt;=$G$16*12+$H$16,OR($I$16="",AL$1*12+AL$2&lt;=$I$16*12+$J$16)),ROUND($D$16*(1+$E$16/100)^(AL$1-$G$16),0),0)</f>
        <v/>
      </c>
      <c r="AM36" s="21">
        <f>IF(AND(AM$1*12+AM$2&gt;=$G$16*12+$H$16,OR($I$16="",AM$1*12+AM$2&lt;=$I$16*12+$J$16)),ROUND($D$16*(1+$E$16/100)^(AM$1-$G$16),0),0)</f>
        <v/>
      </c>
      <c r="AN36" s="21">
        <f>IF(AND(AN$1*12+AN$2&gt;=$G$16*12+$H$16,OR($I$16="",AN$1*12+AN$2&lt;=$I$16*12+$J$16)),ROUND($D$16*(1+$E$16/100)^(AN$1-$G$16),0),0)</f>
        <v/>
      </c>
      <c r="AO36" s="21">
        <f>IF(AND(AO$1*12+AO$2&gt;=$G$16*12+$H$16,OR($I$16="",AO$1*12+AO$2&lt;=$I$16*12+$J$16)),ROUND($D$16*(1+$E$16/100)^(AO$1-$G$16),0),0)</f>
        <v/>
      </c>
      <c r="AP36" s="21">
        <f>IF(AND(AP$1*12+AP$2&gt;=$G$16*12+$H$16,OR($I$16="",AP$1*12+AP$2&lt;=$I$16*12+$J$16)),ROUND($D$16*(1+$E$16/100)^(AP$1-$G$16),0),0)</f>
        <v/>
      </c>
      <c r="AQ36" s="21">
        <f>IF(AND(AQ$1*12+AQ$2&gt;=$G$16*12+$H$16,OR($I$16="",AQ$1*12+AQ$2&lt;=$I$16*12+$J$16)),ROUND($D$16*(1+$E$16/100)^(AQ$1-$G$16),0),0)</f>
        <v/>
      </c>
      <c r="AR36" s="21">
        <f>IF(AND(AR$1*12+AR$2&gt;=$G$16*12+$H$16,OR($I$16="",AR$1*12+AR$2&lt;=$I$16*12+$J$16)),ROUND($D$16*(1+$E$16/100)^(AR$1-$G$16),0),0)</f>
        <v/>
      </c>
      <c r="AS36" s="21">
        <f>IF(AND(AS$1*12+AS$2&gt;=$G$16*12+$H$16,OR($I$16="",AS$1*12+AS$2&lt;=$I$16*12+$J$16)),ROUND($D$16*(1+$E$16/100)^(AS$1-$G$16),0),0)</f>
        <v/>
      </c>
      <c r="AT36" s="21">
        <f>IF(AND(AT$1*12+AT$2&gt;=$G$16*12+$H$16,OR($I$16="",AT$1*12+AT$2&lt;=$I$16*12+$J$16)),ROUND($D$16*(1+$E$16/100)^(AT$1-$G$16),0),0)</f>
        <v/>
      </c>
      <c r="AU36" s="21">
        <f>IF(AND(AU$1*12+AU$2&gt;=$G$16*12+$H$16,OR($I$16="",AU$1*12+AU$2&lt;=$I$16*12+$J$16)),ROUND($D$16*(1+$E$16/100)^(AU$1-$G$16),0),0)</f>
        <v/>
      </c>
      <c r="AV36" s="21">
        <f>IF(AND(AV$1*12+AV$2&gt;=$G$16*12+$H$16,OR($I$16="",AV$1*12+AV$2&lt;=$I$16*12+$J$16)),ROUND($D$16*(1+$E$16/100)^(AV$1-$G$16),0),0)</f>
        <v/>
      </c>
      <c r="AW36" s="21">
        <f>IF(AND(AW$1*12+AW$2&gt;=$G$16*12+$H$16,OR($I$16="",AW$1*12+AW$2&lt;=$I$16*12+$J$16)),ROUND($D$16*(1+$E$16/100)^(AW$1-$G$16),0),0)</f>
        <v/>
      </c>
      <c r="AX36" s="21">
        <f>IF(AND(AX$1*12+AX$2&gt;=$G$16*12+$H$16,OR($I$16="",AX$1*12+AX$2&lt;=$I$16*12+$J$16)),ROUND($D$16*(1+$E$16/100)^(AX$1-$G$16),0),0)</f>
        <v/>
      </c>
      <c r="AY36" s="21">
        <f>IF(AND(AY$1*12+AY$2&gt;=$G$16*12+$H$16,OR($I$16="",AY$1*12+AY$2&lt;=$I$16*12+$J$16)),ROUND($D$16*(1+$E$16/100)^(AY$1-$G$16),0),0)</f>
        <v/>
      </c>
      <c r="AZ36" s="21">
        <f>IF(AND(AZ$1*12+AZ$2&gt;=$G$16*12+$H$16,OR($I$16="",AZ$1*12+AZ$2&lt;=$I$16*12+$J$16)),ROUND($D$16*(1+$E$16/100)^(AZ$1-$G$16),0),0)</f>
        <v/>
      </c>
      <c r="BA36" s="21">
        <f>IF(AND(BA$1*12+BA$2&gt;=$G$16*12+$H$16,OR($I$16="",BA$1*12+BA$2&lt;=$I$16*12+$J$16)),ROUND($D$16*(1+$E$16/100)^(BA$1-$G$16),0),0)</f>
        <v/>
      </c>
      <c r="BB36" s="21">
        <f>IF(AND(BB$1*12+BB$2&gt;=$G$16*12+$H$16,OR($I$16="",BB$1*12+BB$2&lt;=$I$16*12+$J$16)),ROUND($D$16*(1+$E$16/100)^(BB$1-$G$16),0),0)</f>
        <v/>
      </c>
      <c r="BC36" s="21" t="n"/>
      <c r="BD36" s="21" t="n"/>
      <c r="BE36" s="21" t="n"/>
      <c r="BF36" s="21" t="n"/>
      <c r="BG36" s="21" t="n"/>
      <c r="BH36" s="21" t="n"/>
    </row>
    <row r="37">
      <c r="A37" t="inlineStr">
        <is>
          <t>Pos 11 — Brutto</t>
        </is>
      </c>
      <c r="B37" s="21">
        <f>IF(AND(B$1*12+B$2&gt;=$G$17*12+$H$17,OR($I$17="",B$1*12+B$2&lt;=$I$17*12+$J$17)),ROUND($D$17*(1+$E$17/100)^(B$1-$G$17),0),0)</f>
        <v/>
      </c>
      <c r="C37" s="21">
        <f>IF(AND(C$1*12+C$2&gt;=$G$17*12+$H$17,OR($I$17="",C$1*12+C$2&lt;=$I$17*12+$J$17)),ROUND($D$17*(1+$E$17/100)^(C$1-$G$17),0),0)</f>
        <v/>
      </c>
      <c r="D37" s="21">
        <f>IF(AND(D$1*12+D$2&gt;=$G$17*12+$H$17,OR($I$17="",D$1*12+D$2&lt;=$I$17*12+$J$17)),ROUND($D$17*(1+$E$17/100)^(D$1-$G$17),0),0)</f>
        <v/>
      </c>
      <c r="E37" s="21">
        <f>IF(AND(E$1*12+E$2&gt;=$G$17*12+$H$17,OR($I$17="",E$1*12+E$2&lt;=$I$17*12+$J$17)),ROUND($D$17*(1+$E$17/100)^(E$1-$G$17),0),0)</f>
        <v/>
      </c>
      <c r="F37" s="21">
        <f>IF(AND(F$1*12+F$2&gt;=$G$17*12+$H$17,OR($I$17="",F$1*12+F$2&lt;=$I$17*12+$J$17)),ROUND($D$17*(1+$E$17/100)^(F$1-$G$17),0),0)</f>
        <v/>
      </c>
      <c r="G37" s="21">
        <f>IF(AND(G$1*12+G$2&gt;=$G$17*12+$H$17,OR($I$17="",G$1*12+G$2&lt;=$I$17*12+$J$17)),ROUND($D$17*(1+$E$17/100)^(G$1-$G$17),0),0)</f>
        <v/>
      </c>
      <c r="H37" s="21">
        <f>IF(AND(H$1*12+H$2&gt;=$G$17*12+$H$17,OR($I$17="",H$1*12+H$2&lt;=$I$17*12+$J$17)),ROUND($D$17*(1+$E$17/100)^(H$1-$G$17),0),0)</f>
        <v/>
      </c>
      <c r="I37" s="21">
        <f>IF(AND(I$1*12+I$2&gt;=$G$17*12+$H$17,OR($I$17="",I$1*12+I$2&lt;=$I$17*12+$J$17)),ROUND($D$17*(1+$E$17/100)^(I$1-$G$17),0),0)</f>
        <v/>
      </c>
      <c r="J37" s="21">
        <f>IF(AND(J$1*12+J$2&gt;=$G$17*12+$H$17,OR($I$17="",J$1*12+J$2&lt;=$I$17*12+$J$17)),ROUND($D$17*(1+$E$17/100)^(J$1-$G$17),0),0)</f>
        <v/>
      </c>
      <c r="K37" s="21">
        <f>IF(AND(K$1*12+K$2&gt;=$G$17*12+$H$17,OR($I$17="",K$1*12+K$2&lt;=$I$17*12+$J$17)),ROUND($D$17*(1+$E$17/100)^(K$1-$G$17),0),0)</f>
        <v/>
      </c>
      <c r="L37" s="21">
        <f>IF(AND(L$1*12+L$2&gt;=$G$17*12+$H$17,OR($I$17="",L$1*12+L$2&lt;=$I$17*12+$J$17)),ROUND($D$17*(1+$E$17/100)^(L$1-$G$17),0),0)</f>
        <v/>
      </c>
      <c r="M37" s="21">
        <f>IF(AND(M$1*12+M$2&gt;=$G$17*12+$H$17,OR($I$17="",M$1*12+M$2&lt;=$I$17*12+$J$17)),ROUND($D$17*(1+$E$17/100)^(M$1-$G$17),0),0)</f>
        <v/>
      </c>
      <c r="N37" s="21">
        <f>IF(AND(N$1*12+N$2&gt;=$G$17*12+$H$17,OR($I$17="",N$1*12+N$2&lt;=$I$17*12+$J$17)),ROUND($D$17*(1+$E$17/100)^(N$1-$G$17),0),0)</f>
        <v/>
      </c>
      <c r="O37" s="21">
        <f>IF(AND(O$1*12+O$2&gt;=$G$17*12+$H$17,OR($I$17="",O$1*12+O$2&lt;=$I$17*12+$J$17)),ROUND($D$17*(1+$E$17/100)^(O$1-$G$17),0),0)</f>
        <v/>
      </c>
      <c r="P37" s="21">
        <f>IF(AND(P$1*12+P$2&gt;=$G$17*12+$H$17,OR($I$17="",P$1*12+P$2&lt;=$I$17*12+$J$17)),ROUND($D$17*(1+$E$17/100)^(P$1-$G$17),0),0)</f>
        <v/>
      </c>
      <c r="Q37" s="21">
        <f>IF(AND(Q$1*12+Q$2&gt;=$G$17*12+$H$17,OR($I$17="",Q$1*12+Q$2&lt;=$I$17*12+$J$17)),ROUND($D$17*(1+$E$17/100)^(Q$1-$G$17),0),0)</f>
        <v/>
      </c>
      <c r="R37" s="21">
        <f>IF(AND(R$1*12+R$2&gt;=$G$17*12+$H$17,OR($I$17="",R$1*12+R$2&lt;=$I$17*12+$J$17)),ROUND($D$17*(1+$E$17/100)^(R$1-$G$17),0),0)</f>
        <v/>
      </c>
      <c r="S37" s="21">
        <f>IF(AND(S$1*12+S$2&gt;=$G$17*12+$H$17,OR($I$17="",S$1*12+S$2&lt;=$I$17*12+$J$17)),ROUND($D$17*(1+$E$17/100)^(S$1-$G$17),0),0)</f>
        <v/>
      </c>
      <c r="T37" s="21">
        <f>IF(AND(T$1*12+T$2&gt;=$G$17*12+$H$17,OR($I$17="",T$1*12+T$2&lt;=$I$17*12+$J$17)),ROUND($D$17*(1+$E$17/100)^(T$1-$G$17),0),0)</f>
        <v/>
      </c>
      <c r="U37" s="21">
        <f>IF(AND(U$1*12+U$2&gt;=$G$17*12+$H$17,OR($I$17="",U$1*12+U$2&lt;=$I$17*12+$J$17)),ROUND($D$17*(1+$E$17/100)^(U$1-$G$17),0),0)</f>
        <v/>
      </c>
      <c r="V37" s="21">
        <f>IF(AND(V$1*12+V$2&gt;=$G$17*12+$H$17,OR($I$17="",V$1*12+V$2&lt;=$I$17*12+$J$17)),ROUND($D$17*(1+$E$17/100)^(V$1-$G$17),0),0)</f>
        <v/>
      </c>
      <c r="W37" s="21">
        <f>IF(AND(W$1*12+W$2&gt;=$G$17*12+$H$17,OR($I$17="",W$1*12+W$2&lt;=$I$17*12+$J$17)),ROUND($D$17*(1+$E$17/100)^(W$1-$G$17),0),0)</f>
        <v/>
      </c>
      <c r="X37" s="21">
        <f>IF(AND(X$1*12+X$2&gt;=$G$17*12+$H$17,OR($I$17="",X$1*12+X$2&lt;=$I$17*12+$J$17)),ROUND($D$17*(1+$E$17/100)^(X$1-$G$17),0),0)</f>
        <v/>
      </c>
      <c r="Y37" s="21">
        <f>IF(AND(Y$1*12+Y$2&gt;=$G$17*12+$H$17,OR($I$17="",Y$1*12+Y$2&lt;=$I$17*12+$J$17)),ROUND($D$17*(1+$E$17/100)^(Y$1-$G$17),0),0)</f>
        <v/>
      </c>
      <c r="Z37" s="21">
        <f>IF(AND(Z$1*12+Z$2&gt;=$G$17*12+$H$17,OR($I$17="",Z$1*12+Z$2&lt;=$I$17*12+$J$17)),ROUND($D$17*(1+$E$17/100)^(Z$1-$G$17),0),0)</f>
        <v/>
      </c>
      <c r="AA37" s="21">
        <f>IF(AND(AA$1*12+AA$2&gt;=$G$17*12+$H$17,OR($I$17="",AA$1*12+AA$2&lt;=$I$17*12+$J$17)),ROUND($D$17*(1+$E$17/100)^(AA$1-$G$17),0),0)</f>
        <v/>
      </c>
      <c r="AB37" s="21">
        <f>IF(AND(AB$1*12+AB$2&gt;=$G$17*12+$H$17,OR($I$17="",AB$1*12+AB$2&lt;=$I$17*12+$J$17)),ROUND($D$17*(1+$E$17/100)^(AB$1-$G$17),0),0)</f>
        <v/>
      </c>
      <c r="AC37" s="21">
        <f>IF(AND(AC$1*12+AC$2&gt;=$G$17*12+$H$17,OR($I$17="",AC$1*12+AC$2&lt;=$I$17*12+$J$17)),ROUND($D$17*(1+$E$17/100)^(AC$1-$G$17),0),0)</f>
        <v/>
      </c>
      <c r="AD37" s="21">
        <f>IF(AND(AD$1*12+AD$2&gt;=$G$17*12+$H$17,OR($I$17="",AD$1*12+AD$2&lt;=$I$17*12+$J$17)),ROUND($D$17*(1+$E$17/100)^(AD$1-$G$17),0),0)</f>
        <v/>
      </c>
      <c r="AE37" s="21">
        <f>IF(AND(AE$1*12+AE$2&gt;=$G$17*12+$H$17,OR($I$17="",AE$1*12+AE$2&lt;=$I$17*12+$J$17)),ROUND($D$17*(1+$E$17/100)^(AE$1-$G$17),0),0)</f>
        <v/>
      </c>
      <c r="AF37" s="21">
        <f>IF(AND(AF$1*12+AF$2&gt;=$G$17*12+$H$17,OR($I$17="",AF$1*12+AF$2&lt;=$I$17*12+$J$17)),ROUND($D$17*(1+$E$17/100)^(AF$1-$G$17),0),0)</f>
        <v/>
      </c>
      <c r="AG37" s="21">
        <f>IF(AND(AG$1*12+AG$2&gt;=$G$17*12+$H$17,OR($I$17="",AG$1*12+AG$2&lt;=$I$17*12+$J$17)),ROUND($D$17*(1+$E$17/100)^(AG$1-$G$17),0),0)</f>
        <v/>
      </c>
      <c r="AH37" s="21">
        <f>IF(AND(AH$1*12+AH$2&gt;=$G$17*12+$H$17,OR($I$17="",AH$1*12+AH$2&lt;=$I$17*12+$J$17)),ROUND($D$17*(1+$E$17/100)^(AH$1-$G$17),0),0)</f>
        <v/>
      </c>
      <c r="AI37" s="21">
        <f>IF(AND(AI$1*12+AI$2&gt;=$G$17*12+$H$17,OR($I$17="",AI$1*12+AI$2&lt;=$I$17*12+$J$17)),ROUND($D$17*(1+$E$17/100)^(AI$1-$G$17),0),0)</f>
        <v/>
      </c>
      <c r="AJ37" s="21">
        <f>IF(AND(AJ$1*12+AJ$2&gt;=$G$17*12+$H$17,OR($I$17="",AJ$1*12+AJ$2&lt;=$I$17*12+$J$17)),ROUND($D$17*(1+$E$17/100)^(AJ$1-$G$17),0),0)</f>
        <v/>
      </c>
      <c r="AK37" s="21">
        <f>IF(AND(AK$1*12+AK$2&gt;=$G$17*12+$H$17,OR($I$17="",AK$1*12+AK$2&lt;=$I$17*12+$J$17)),ROUND($D$17*(1+$E$17/100)^(AK$1-$G$17),0),0)</f>
        <v/>
      </c>
      <c r="AL37" s="21">
        <f>IF(AND(AL$1*12+AL$2&gt;=$G$17*12+$H$17,OR($I$17="",AL$1*12+AL$2&lt;=$I$17*12+$J$17)),ROUND($D$17*(1+$E$17/100)^(AL$1-$G$17),0),0)</f>
        <v/>
      </c>
      <c r="AM37" s="21">
        <f>IF(AND(AM$1*12+AM$2&gt;=$G$17*12+$H$17,OR($I$17="",AM$1*12+AM$2&lt;=$I$17*12+$J$17)),ROUND($D$17*(1+$E$17/100)^(AM$1-$G$17),0),0)</f>
        <v/>
      </c>
      <c r="AN37" s="21">
        <f>IF(AND(AN$1*12+AN$2&gt;=$G$17*12+$H$17,OR($I$17="",AN$1*12+AN$2&lt;=$I$17*12+$J$17)),ROUND($D$17*(1+$E$17/100)^(AN$1-$G$17),0),0)</f>
        <v/>
      </c>
      <c r="AO37" s="21">
        <f>IF(AND(AO$1*12+AO$2&gt;=$G$17*12+$H$17,OR($I$17="",AO$1*12+AO$2&lt;=$I$17*12+$J$17)),ROUND($D$17*(1+$E$17/100)^(AO$1-$G$17),0),0)</f>
        <v/>
      </c>
      <c r="AP37" s="21">
        <f>IF(AND(AP$1*12+AP$2&gt;=$G$17*12+$H$17,OR($I$17="",AP$1*12+AP$2&lt;=$I$17*12+$J$17)),ROUND($D$17*(1+$E$17/100)^(AP$1-$G$17),0),0)</f>
        <v/>
      </c>
      <c r="AQ37" s="21">
        <f>IF(AND(AQ$1*12+AQ$2&gt;=$G$17*12+$H$17,OR($I$17="",AQ$1*12+AQ$2&lt;=$I$17*12+$J$17)),ROUND($D$17*(1+$E$17/100)^(AQ$1-$G$17),0),0)</f>
        <v/>
      </c>
      <c r="AR37" s="21">
        <f>IF(AND(AR$1*12+AR$2&gt;=$G$17*12+$H$17,OR($I$17="",AR$1*12+AR$2&lt;=$I$17*12+$J$17)),ROUND($D$17*(1+$E$17/100)^(AR$1-$G$17),0),0)</f>
        <v/>
      </c>
      <c r="AS37" s="21">
        <f>IF(AND(AS$1*12+AS$2&gt;=$G$17*12+$H$17,OR($I$17="",AS$1*12+AS$2&lt;=$I$17*12+$J$17)),ROUND($D$17*(1+$E$17/100)^(AS$1-$G$17),0),0)</f>
        <v/>
      </c>
      <c r="AT37" s="21">
        <f>IF(AND(AT$1*12+AT$2&gt;=$G$17*12+$H$17,OR($I$17="",AT$1*12+AT$2&lt;=$I$17*12+$J$17)),ROUND($D$17*(1+$E$17/100)^(AT$1-$G$17),0),0)</f>
        <v/>
      </c>
      <c r="AU37" s="21">
        <f>IF(AND(AU$1*12+AU$2&gt;=$G$17*12+$H$17,OR($I$17="",AU$1*12+AU$2&lt;=$I$17*12+$J$17)),ROUND($D$17*(1+$E$17/100)^(AU$1-$G$17),0),0)</f>
        <v/>
      </c>
      <c r="AV37" s="21">
        <f>IF(AND(AV$1*12+AV$2&gt;=$G$17*12+$H$17,OR($I$17="",AV$1*12+AV$2&lt;=$I$17*12+$J$17)),ROUND($D$17*(1+$E$17/100)^(AV$1-$G$17),0),0)</f>
        <v/>
      </c>
      <c r="AW37" s="21">
        <f>IF(AND(AW$1*12+AW$2&gt;=$G$17*12+$H$17,OR($I$17="",AW$1*12+AW$2&lt;=$I$17*12+$J$17)),ROUND($D$17*(1+$E$17/100)^(AW$1-$G$17),0),0)</f>
        <v/>
      </c>
      <c r="AX37" s="21">
        <f>IF(AND(AX$1*12+AX$2&gt;=$G$17*12+$H$17,OR($I$17="",AX$1*12+AX$2&lt;=$I$17*12+$J$17)),ROUND($D$17*(1+$E$17/100)^(AX$1-$G$17),0),0)</f>
        <v/>
      </c>
      <c r="AY37" s="21">
        <f>IF(AND(AY$1*12+AY$2&gt;=$G$17*12+$H$17,OR($I$17="",AY$1*12+AY$2&lt;=$I$17*12+$J$17)),ROUND($D$17*(1+$E$17/100)^(AY$1-$G$17),0),0)</f>
        <v/>
      </c>
      <c r="AZ37" s="21">
        <f>IF(AND(AZ$1*12+AZ$2&gt;=$G$17*12+$H$17,OR($I$17="",AZ$1*12+AZ$2&lt;=$I$17*12+$J$17)),ROUND($D$17*(1+$E$17/100)^(AZ$1-$G$17),0),0)</f>
        <v/>
      </c>
      <c r="BA37" s="21">
        <f>IF(AND(BA$1*12+BA$2&gt;=$G$17*12+$H$17,OR($I$17="",BA$1*12+BA$2&lt;=$I$17*12+$J$17)),ROUND($D$17*(1+$E$17/100)^(BA$1-$G$17),0),0)</f>
        <v/>
      </c>
      <c r="BB37" s="21">
        <f>IF(AND(BB$1*12+BB$2&gt;=$G$17*12+$H$17,OR($I$17="",BB$1*12+BB$2&lt;=$I$17*12+$J$17)),ROUND($D$17*(1+$E$17/100)^(BB$1-$G$17),0),0)</f>
        <v/>
      </c>
      <c r="BC37" s="21" t="n"/>
      <c r="BD37" s="21" t="n"/>
      <c r="BE37" s="21" t="n"/>
      <c r="BF37" s="21" t="n"/>
      <c r="BG37" s="21" t="n"/>
      <c r="BH37" s="21" t="n"/>
    </row>
    <row r="38">
      <c r="A38" t="inlineStr">
        <is>
          <t>Pos 12 — Brutto</t>
        </is>
      </c>
      <c r="B38" s="21">
        <f>IF(AND(B$1*12+B$2&gt;=$G$18*12+$H$18,OR($I$18="",B$1*12+B$2&lt;=$I$18*12+$J$18)),ROUND($D$18*(1+$E$18/100)^(B$1-$G$18),0),0)</f>
        <v/>
      </c>
      <c r="C38" s="21">
        <f>IF(AND(C$1*12+C$2&gt;=$G$18*12+$H$18,OR($I$18="",C$1*12+C$2&lt;=$I$18*12+$J$18)),ROUND($D$18*(1+$E$18/100)^(C$1-$G$18),0),0)</f>
        <v/>
      </c>
      <c r="D38" s="21">
        <f>IF(AND(D$1*12+D$2&gt;=$G$18*12+$H$18,OR($I$18="",D$1*12+D$2&lt;=$I$18*12+$J$18)),ROUND($D$18*(1+$E$18/100)^(D$1-$G$18),0),0)</f>
        <v/>
      </c>
      <c r="E38" s="21">
        <f>IF(AND(E$1*12+E$2&gt;=$G$18*12+$H$18,OR($I$18="",E$1*12+E$2&lt;=$I$18*12+$J$18)),ROUND($D$18*(1+$E$18/100)^(E$1-$G$18),0),0)</f>
        <v/>
      </c>
      <c r="F38" s="21">
        <f>IF(AND(F$1*12+F$2&gt;=$G$18*12+$H$18,OR($I$18="",F$1*12+F$2&lt;=$I$18*12+$J$18)),ROUND($D$18*(1+$E$18/100)^(F$1-$G$18),0),0)</f>
        <v/>
      </c>
      <c r="G38" s="21">
        <f>IF(AND(G$1*12+G$2&gt;=$G$18*12+$H$18,OR($I$18="",G$1*12+G$2&lt;=$I$18*12+$J$18)),ROUND($D$18*(1+$E$18/100)^(G$1-$G$18),0),0)</f>
        <v/>
      </c>
      <c r="H38" s="21">
        <f>IF(AND(H$1*12+H$2&gt;=$G$18*12+$H$18,OR($I$18="",H$1*12+H$2&lt;=$I$18*12+$J$18)),ROUND($D$18*(1+$E$18/100)^(H$1-$G$18),0),0)</f>
        <v/>
      </c>
      <c r="I38" s="21">
        <f>IF(AND(I$1*12+I$2&gt;=$G$18*12+$H$18,OR($I$18="",I$1*12+I$2&lt;=$I$18*12+$J$18)),ROUND($D$18*(1+$E$18/100)^(I$1-$G$18),0),0)</f>
        <v/>
      </c>
      <c r="J38" s="21">
        <f>IF(AND(J$1*12+J$2&gt;=$G$18*12+$H$18,OR($I$18="",J$1*12+J$2&lt;=$I$18*12+$J$18)),ROUND($D$18*(1+$E$18/100)^(J$1-$G$18),0),0)</f>
        <v/>
      </c>
      <c r="K38" s="21">
        <f>IF(AND(K$1*12+K$2&gt;=$G$18*12+$H$18,OR($I$18="",K$1*12+K$2&lt;=$I$18*12+$J$18)),ROUND($D$18*(1+$E$18/100)^(K$1-$G$18),0),0)</f>
        <v/>
      </c>
      <c r="L38" s="21">
        <f>IF(AND(L$1*12+L$2&gt;=$G$18*12+$H$18,OR($I$18="",L$1*12+L$2&lt;=$I$18*12+$J$18)),ROUND($D$18*(1+$E$18/100)^(L$1-$G$18),0),0)</f>
        <v/>
      </c>
      <c r="M38" s="21">
        <f>IF(AND(M$1*12+M$2&gt;=$G$18*12+$H$18,OR($I$18="",M$1*12+M$2&lt;=$I$18*12+$J$18)),ROUND($D$18*(1+$E$18/100)^(M$1-$G$18),0),0)</f>
        <v/>
      </c>
      <c r="N38" s="21">
        <f>IF(AND(N$1*12+N$2&gt;=$G$18*12+$H$18,OR($I$18="",N$1*12+N$2&lt;=$I$18*12+$J$18)),ROUND($D$18*(1+$E$18/100)^(N$1-$G$18),0),0)</f>
        <v/>
      </c>
      <c r="O38" s="21">
        <f>IF(AND(O$1*12+O$2&gt;=$G$18*12+$H$18,OR($I$18="",O$1*12+O$2&lt;=$I$18*12+$J$18)),ROUND($D$18*(1+$E$18/100)^(O$1-$G$18),0),0)</f>
        <v/>
      </c>
      <c r="P38" s="21">
        <f>IF(AND(P$1*12+P$2&gt;=$G$18*12+$H$18,OR($I$18="",P$1*12+P$2&lt;=$I$18*12+$J$18)),ROUND($D$18*(1+$E$18/100)^(P$1-$G$18),0),0)</f>
        <v/>
      </c>
      <c r="Q38" s="21">
        <f>IF(AND(Q$1*12+Q$2&gt;=$G$18*12+$H$18,OR($I$18="",Q$1*12+Q$2&lt;=$I$18*12+$J$18)),ROUND($D$18*(1+$E$18/100)^(Q$1-$G$18),0),0)</f>
        <v/>
      </c>
      <c r="R38" s="21">
        <f>IF(AND(R$1*12+R$2&gt;=$G$18*12+$H$18,OR($I$18="",R$1*12+R$2&lt;=$I$18*12+$J$18)),ROUND($D$18*(1+$E$18/100)^(R$1-$G$18),0),0)</f>
        <v/>
      </c>
      <c r="S38" s="21">
        <f>IF(AND(S$1*12+S$2&gt;=$G$18*12+$H$18,OR($I$18="",S$1*12+S$2&lt;=$I$18*12+$J$18)),ROUND($D$18*(1+$E$18/100)^(S$1-$G$18),0),0)</f>
        <v/>
      </c>
      <c r="T38" s="21">
        <f>IF(AND(T$1*12+T$2&gt;=$G$18*12+$H$18,OR($I$18="",T$1*12+T$2&lt;=$I$18*12+$J$18)),ROUND($D$18*(1+$E$18/100)^(T$1-$G$18),0),0)</f>
        <v/>
      </c>
      <c r="U38" s="21">
        <f>IF(AND(U$1*12+U$2&gt;=$G$18*12+$H$18,OR($I$18="",U$1*12+U$2&lt;=$I$18*12+$J$18)),ROUND($D$18*(1+$E$18/100)^(U$1-$G$18),0),0)</f>
        <v/>
      </c>
      <c r="V38" s="21">
        <f>IF(AND(V$1*12+V$2&gt;=$G$18*12+$H$18,OR($I$18="",V$1*12+V$2&lt;=$I$18*12+$J$18)),ROUND($D$18*(1+$E$18/100)^(V$1-$G$18),0),0)</f>
        <v/>
      </c>
      <c r="W38" s="21">
        <f>IF(AND(W$1*12+W$2&gt;=$G$18*12+$H$18,OR($I$18="",W$1*12+W$2&lt;=$I$18*12+$J$18)),ROUND($D$18*(1+$E$18/100)^(W$1-$G$18),0),0)</f>
        <v/>
      </c>
      <c r="X38" s="21">
        <f>IF(AND(X$1*12+X$2&gt;=$G$18*12+$H$18,OR($I$18="",X$1*12+X$2&lt;=$I$18*12+$J$18)),ROUND($D$18*(1+$E$18/100)^(X$1-$G$18),0),0)</f>
        <v/>
      </c>
      <c r="Y38" s="21">
        <f>IF(AND(Y$1*12+Y$2&gt;=$G$18*12+$H$18,OR($I$18="",Y$1*12+Y$2&lt;=$I$18*12+$J$18)),ROUND($D$18*(1+$E$18/100)^(Y$1-$G$18),0),0)</f>
        <v/>
      </c>
      <c r="Z38" s="21">
        <f>IF(AND(Z$1*12+Z$2&gt;=$G$18*12+$H$18,OR($I$18="",Z$1*12+Z$2&lt;=$I$18*12+$J$18)),ROUND($D$18*(1+$E$18/100)^(Z$1-$G$18),0),0)</f>
        <v/>
      </c>
      <c r="AA38" s="21">
        <f>IF(AND(AA$1*12+AA$2&gt;=$G$18*12+$H$18,OR($I$18="",AA$1*12+AA$2&lt;=$I$18*12+$J$18)),ROUND($D$18*(1+$E$18/100)^(AA$1-$G$18),0),0)</f>
        <v/>
      </c>
      <c r="AB38" s="21">
        <f>IF(AND(AB$1*12+AB$2&gt;=$G$18*12+$H$18,OR($I$18="",AB$1*12+AB$2&lt;=$I$18*12+$J$18)),ROUND($D$18*(1+$E$18/100)^(AB$1-$G$18),0),0)</f>
        <v/>
      </c>
      <c r="AC38" s="21">
        <f>IF(AND(AC$1*12+AC$2&gt;=$G$18*12+$H$18,OR($I$18="",AC$1*12+AC$2&lt;=$I$18*12+$J$18)),ROUND($D$18*(1+$E$18/100)^(AC$1-$G$18),0),0)</f>
        <v/>
      </c>
      <c r="AD38" s="21">
        <f>IF(AND(AD$1*12+AD$2&gt;=$G$18*12+$H$18,OR($I$18="",AD$1*12+AD$2&lt;=$I$18*12+$J$18)),ROUND($D$18*(1+$E$18/100)^(AD$1-$G$18),0),0)</f>
        <v/>
      </c>
      <c r="AE38" s="21">
        <f>IF(AND(AE$1*12+AE$2&gt;=$G$18*12+$H$18,OR($I$18="",AE$1*12+AE$2&lt;=$I$18*12+$J$18)),ROUND($D$18*(1+$E$18/100)^(AE$1-$G$18),0),0)</f>
        <v/>
      </c>
      <c r="AF38" s="21">
        <f>IF(AND(AF$1*12+AF$2&gt;=$G$18*12+$H$18,OR($I$18="",AF$1*12+AF$2&lt;=$I$18*12+$J$18)),ROUND($D$18*(1+$E$18/100)^(AF$1-$G$18),0),0)</f>
        <v/>
      </c>
      <c r="AG38" s="21">
        <f>IF(AND(AG$1*12+AG$2&gt;=$G$18*12+$H$18,OR($I$18="",AG$1*12+AG$2&lt;=$I$18*12+$J$18)),ROUND($D$18*(1+$E$18/100)^(AG$1-$G$18),0),0)</f>
        <v/>
      </c>
      <c r="AH38" s="21">
        <f>IF(AND(AH$1*12+AH$2&gt;=$G$18*12+$H$18,OR($I$18="",AH$1*12+AH$2&lt;=$I$18*12+$J$18)),ROUND($D$18*(1+$E$18/100)^(AH$1-$G$18),0),0)</f>
        <v/>
      </c>
      <c r="AI38" s="21">
        <f>IF(AND(AI$1*12+AI$2&gt;=$G$18*12+$H$18,OR($I$18="",AI$1*12+AI$2&lt;=$I$18*12+$J$18)),ROUND($D$18*(1+$E$18/100)^(AI$1-$G$18),0),0)</f>
        <v/>
      </c>
      <c r="AJ38" s="21">
        <f>IF(AND(AJ$1*12+AJ$2&gt;=$G$18*12+$H$18,OR($I$18="",AJ$1*12+AJ$2&lt;=$I$18*12+$J$18)),ROUND($D$18*(1+$E$18/100)^(AJ$1-$G$18),0),0)</f>
        <v/>
      </c>
      <c r="AK38" s="21">
        <f>IF(AND(AK$1*12+AK$2&gt;=$G$18*12+$H$18,OR($I$18="",AK$1*12+AK$2&lt;=$I$18*12+$J$18)),ROUND($D$18*(1+$E$18/100)^(AK$1-$G$18),0),0)</f>
        <v/>
      </c>
      <c r="AL38" s="21">
        <f>IF(AND(AL$1*12+AL$2&gt;=$G$18*12+$H$18,OR($I$18="",AL$1*12+AL$2&lt;=$I$18*12+$J$18)),ROUND($D$18*(1+$E$18/100)^(AL$1-$G$18),0),0)</f>
        <v/>
      </c>
      <c r="AM38" s="21">
        <f>IF(AND(AM$1*12+AM$2&gt;=$G$18*12+$H$18,OR($I$18="",AM$1*12+AM$2&lt;=$I$18*12+$J$18)),ROUND($D$18*(1+$E$18/100)^(AM$1-$G$18),0),0)</f>
        <v/>
      </c>
      <c r="AN38" s="21">
        <f>IF(AND(AN$1*12+AN$2&gt;=$G$18*12+$H$18,OR($I$18="",AN$1*12+AN$2&lt;=$I$18*12+$J$18)),ROUND($D$18*(1+$E$18/100)^(AN$1-$G$18),0),0)</f>
        <v/>
      </c>
      <c r="AO38" s="21">
        <f>IF(AND(AO$1*12+AO$2&gt;=$G$18*12+$H$18,OR($I$18="",AO$1*12+AO$2&lt;=$I$18*12+$J$18)),ROUND($D$18*(1+$E$18/100)^(AO$1-$G$18),0),0)</f>
        <v/>
      </c>
      <c r="AP38" s="21">
        <f>IF(AND(AP$1*12+AP$2&gt;=$G$18*12+$H$18,OR($I$18="",AP$1*12+AP$2&lt;=$I$18*12+$J$18)),ROUND($D$18*(1+$E$18/100)^(AP$1-$G$18),0),0)</f>
        <v/>
      </c>
      <c r="AQ38" s="21">
        <f>IF(AND(AQ$1*12+AQ$2&gt;=$G$18*12+$H$18,OR($I$18="",AQ$1*12+AQ$2&lt;=$I$18*12+$J$18)),ROUND($D$18*(1+$E$18/100)^(AQ$1-$G$18),0),0)</f>
        <v/>
      </c>
      <c r="AR38" s="21">
        <f>IF(AND(AR$1*12+AR$2&gt;=$G$18*12+$H$18,OR($I$18="",AR$1*12+AR$2&lt;=$I$18*12+$J$18)),ROUND($D$18*(1+$E$18/100)^(AR$1-$G$18),0),0)</f>
        <v/>
      </c>
      <c r="AS38" s="21">
        <f>IF(AND(AS$1*12+AS$2&gt;=$G$18*12+$H$18,OR($I$18="",AS$1*12+AS$2&lt;=$I$18*12+$J$18)),ROUND($D$18*(1+$E$18/100)^(AS$1-$G$18),0),0)</f>
        <v/>
      </c>
      <c r="AT38" s="21">
        <f>IF(AND(AT$1*12+AT$2&gt;=$G$18*12+$H$18,OR($I$18="",AT$1*12+AT$2&lt;=$I$18*12+$J$18)),ROUND($D$18*(1+$E$18/100)^(AT$1-$G$18),0),0)</f>
        <v/>
      </c>
      <c r="AU38" s="21">
        <f>IF(AND(AU$1*12+AU$2&gt;=$G$18*12+$H$18,OR($I$18="",AU$1*12+AU$2&lt;=$I$18*12+$J$18)),ROUND($D$18*(1+$E$18/100)^(AU$1-$G$18),0),0)</f>
        <v/>
      </c>
      <c r="AV38" s="21">
        <f>IF(AND(AV$1*12+AV$2&gt;=$G$18*12+$H$18,OR($I$18="",AV$1*12+AV$2&lt;=$I$18*12+$J$18)),ROUND($D$18*(1+$E$18/100)^(AV$1-$G$18),0),0)</f>
        <v/>
      </c>
      <c r="AW38" s="21">
        <f>IF(AND(AW$1*12+AW$2&gt;=$G$18*12+$H$18,OR($I$18="",AW$1*12+AW$2&lt;=$I$18*12+$J$18)),ROUND($D$18*(1+$E$18/100)^(AW$1-$G$18),0),0)</f>
        <v/>
      </c>
      <c r="AX38" s="21">
        <f>IF(AND(AX$1*12+AX$2&gt;=$G$18*12+$H$18,OR($I$18="",AX$1*12+AX$2&lt;=$I$18*12+$J$18)),ROUND($D$18*(1+$E$18/100)^(AX$1-$G$18),0),0)</f>
        <v/>
      </c>
      <c r="AY38" s="21">
        <f>IF(AND(AY$1*12+AY$2&gt;=$G$18*12+$H$18,OR($I$18="",AY$1*12+AY$2&lt;=$I$18*12+$J$18)),ROUND($D$18*(1+$E$18/100)^(AY$1-$G$18),0),0)</f>
        <v/>
      </c>
      <c r="AZ38" s="21">
        <f>IF(AND(AZ$1*12+AZ$2&gt;=$G$18*12+$H$18,OR($I$18="",AZ$1*12+AZ$2&lt;=$I$18*12+$J$18)),ROUND($D$18*(1+$E$18/100)^(AZ$1-$G$18),0),0)</f>
        <v/>
      </c>
      <c r="BA38" s="21">
        <f>IF(AND(BA$1*12+BA$2&gt;=$G$18*12+$H$18,OR($I$18="",BA$1*12+BA$2&lt;=$I$18*12+$J$18)),ROUND($D$18*(1+$E$18/100)^(BA$1-$G$18),0),0)</f>
        <v/>
      </c>
      <c r="BB38" s="21">
        <f>IF(AND(BB$1*12+BB$2&gt;=$G$18*12+$H$18,OR($I$18="",BB$1*12+BB$2&lt;=$I$18*12+$J$18)),ROUND($D$18*(1+$E$18/100)^(BB$1-$G$18),0),0)</f>
        <v/>
      </c>
      <c r="BC38" s="21" t="n"/>
      <c r="BD38" s="21" t="n"/>
      <c r="BE38" s="21" t="n"/>
      <c r="BF38" s="21" t="n"/>
      <c r="BG38" s="21" t="n"/>
      <c r="BH38" s="21" t="n"/>
    </row>
    <row r="39">
      <c r="A39" t="inlineStr">
        <is>
          <t>Pos 13 — Brutto</t>
        </is>
      </c>
      <c r="B39" s="21">
        <f>IF(AND(B$1*12+B$2&gt;=$G$19*12+$H$19,OR($I$19="",B$1*12+B$2&lt;=$I$19*12+$J$19)),ROUND($D$19*(1+$E$19/100)^(B$1-$G$19),0),0)</f>
        <v/>
      </c>
      <c r="C39" s="21">
        <f>IF(AND(C$1*12+C$2&gt;=$G$19*12+$H$19,OR($I$19="",C$1*12+C$2&lt;=$I$19*12+$J$19)),ROUND($D$19*(1+$E$19/100)^(C$1-$G$19),0),0)</f>
        <v/>
      </c>
      <c r="D39" s="21">
        <f>IF(AND(D$1*12+D$2&gt;=$G$19*12+$H$19,OR($I$19="",D$1*12+D$2&lt;=$I$19*12+$J$19)),ROUND($D$19*(1+$E$19/100)^(D$1-$G$19),0),0)</f>
        <v/>
      </c>
      <c r="E39" s="21">
        <f>IF(AND(E$1*12+E$2&gt;=$G$19*12+$H$19,OR($I$19="",E$1*12+E$2&lt;=$I$19*12+$J$19)),ROUND($D$19*(1+$E$19/100)^(E$1-$G$19),0),0)</f>
        <v/>
      </c>
      <c r="F39" s="21">
        <f>IF(AND(F$1*12+F$2&gt;=$G$19*12+$H$19,OR($I$19="",F$1*12+F$2&lt;=$I$19*12+$J$19)),ROUND($D$19*(1+$E$19/100)^(F$1-$G$19),0),0)</f>
        <v/>
      </c>
      <c r="G39" s="21">
        <f>IF(AND(G$1*12+G$2&gt;=$G$19*12+$H$19,OR($I$19="",G$1*12+G$2&lt;=$I$19*12+$J$19)),ROUND($D$19*(1+$E$19/100)^(G$1-$G$19),0),0)</f>
        <v/>
      </c>
      <c r="H39" s="21">
        <f>IF(AND(H$1*12+H$2&gt;=$G$19*12+$H$19,OR($I$19="",H$1*12+H$2&lt;=$I$19*12+$J$19)),ROUND($D$19*(1+$E$19/100)^(H$1-$G$19),0),0)</f>
        <v/>
      </c>
      <c r="I39" s="21">
        <f>IF(AND(I$1*12+I$2&gt;=$G$19*12+$H$19,OR($I$19="",I$1*12+I$2&lt;=$I$19*12+$J$19)),ROUND($D$19*(1+$E$19/100)^(I$1-$G$19),0),0)</f>
        <v/>
      </c>
      <c r="J39" s="21">
        <f>IF(AND(J$1*12+J$2&gt;=$G$19*12+$H$19,OR($I$19="",J$1*12+J$2&lt;=$I$19*12+$J$19)),ROUND($D$19*(1+$E$19/100)^(J$1-$G$19),0),0)</f>
        <v/>
      </c>
      <c r="K39" s="21">
        <f>IF(AND(K$1*12+K$2&gt;=$G$19*12+$H$19,OR($I$19="",K$1*12+K$2&lt;=$I$19*12+$J$19)),ROUND($D$19*(1+$E$19/100)^(K$1-$G$19),0),0)</f>
        <v/>
      </c>
      <c r="L39" s="21">
        <f>IF(AND(L$1*12+L$2&gt;=$G$19*12+$H$19,OR($I$19="",L$1*12+L$2&lt;=$I$19*12+$J$19)),ROUND($D$19*(1+$E$19/100)^(L$1-$G$19),0),0)</f>
        <v/>
      </c>
      <c r="M39" s="21">
        <f>IF(AND(M$1*12+M$2&gt;=$G$19*12+$H$19,OR($I$19="",M$1*12+M$2&lt;=$I$19*12+$J$19)),ROUND($D$19*(1+$E$19/100)^(M$1-$G$19),0),0)</f>
        <v/>
      </c>
      <c r="N39" s="21">
        <f>IF(AND(N$1*12+N$2&gt;=$G$19*12+$H$19,OR($I$19="",N$1*12+N$2&lt;=$I$19*12+$J$19)),ROUND($D$19*(1+$E$19/100)^(N$1-$G$19),0),0)</f>
        <v/>
      </c>
      <c r="O39" s="21">
        <f>IF(AND(O$1*12+O$2&gt;=$G$19*12+$H$19,OR($I$19="",O$1*12+O$2&lt;=$I$19*12+$J$19)),ROUND($D$19*(1+$E$19/100)^(O$1-$G$19),0),0)</f>
        <v/>
      </c>
      <c r="P39" s="21">
        <f>IF(AND(P$1*12+P$2&gt;=$G$19*12+$H$19,OR($I$19="",P$1*12+P$2&lt;=$I$19*12+$J$19)),ROUND($D$19*(1+$E$19/100)^(P$1-$G$19),0),0)</f>
        <v/>
      </c>
      <c r="Q39" s="21">
        <f>IF(AND(Q$1*12+Q$2&gt;=$G$19*12+$H$19,OR($I$19="",Q$1*12+Q$2&lt;=$I$19*12+$J$19)),ROUND($D$19*(1+$E$19/100)^(Q$1-$G$19),0),0)</f>
        <v/>
      </c>
      <c r="R39" s="21">
        <f>IF(AND(R$1*12+R$2&gt;=$G$19*12+$H$19,OR($I$19="",R$1*12+R$2&lt;=$I$19*12+$J$19)),ROUND($D$19*(1+$E$19/100)^(R$1-$G$19),0),0)</f>
        <v/>
      </c>
      <c r="S39" s="21">
        <f>IF(AND(S$1*12+S$2&gt;=$G$19*12+$H$19,OR($I$19="",S$1*12+S$2&lt;=$I$19*12+$J$19)),ROUND($D$19*(1+$E$19/100)^(S$1-$G$19),0),0)</f>
        <v/>
      </c>
      <c r="T39" s="21">
        <f>IF(AND(T$1*12+T$2&gt;=$G$19*12+$H$19,OR($I$19="",T$1*12+T$2&lt;=$I$19*12+$J$19)),ROUND($D$19*(1+$E$19/100)^(T$1-$G$19),0),0)</f>
        <v/>
      </c>
      <c r="U39" s="21">
        <f>IF(AND(U$1*12+U$2&gt;=$G$19*12+$H$19,OR($I$19="",U$1*12+U$2&lt;=$I$19*12+$J$19)),ROUND($D$19*(1+$E$19/100)^(U$1-$G$19),0),0)</f>
        <v/>
      </c>
      <c r="V39" s="21">
        <f>IF(AND(V$1*12+V$2&gt;=$G$19*12+$H$19,OR($I$19="",V$1*12+V$2&lt;=$I$19*12+$J$19)),ROUND($D$19*(1+$E$19/100)^(V$1-$G$19),0),0)</f>
        <v/>
      </c>
      <c r="W39" s="21">
        <f>IF(AND(W$1*12+W$2&gt;=$G$19*12+$H$19,OR($I$19="",W$1*12+W$2&lt;=$I$19*12+$J$19)),ROUND($D$19*(1+$E$19/100)^(W$1-$G$19),0),0)</f>
        <v/>
      </c>
      <c r="X39" s="21">
        <f>IF(AND(X$1*12+X$2&gt;=$G$19*12+$H$19,OR($I$19="",X$1*12+X$2&lt;=$I$19*12+$J$19)),ROUND($D$19*(1+$E$19/100)^(X$1-$G$19),0),0)</f>
        <v/>
      </c>
      <c r="Y39" s="21">
        <f>IF(AND(Y$1*12+Y$2&gt;=$G$19*12+$H$19,OR($I$19="",Y$1*12+Y$2&lt;=$I$19*12+$J$19)),ROUND($D$19*(1+$E$19/100)^(Y$1-$G$19),0),0)</f>
        <v/>
      </c>
      <c r="Z39" s="21">
        <f>IF(AND(Z$1*12+Z$2&gt;=$G$19*12+$H$19,OR($I$19="",Z$1*12+Z$2&lt;=$I$19*12+$J$19)),ROUND($D$19*(1+$E$19/100)^(Z$1-$G$19),0),0)</f>
        <v/>
      </c>
      <c r="AA39" s="21">
        <f>IF(AND(AA$1*12+AA$2&gt;=$G$19*12+$H$19,OR($I$19="",AA$1*12+AA$2&lt;=$I$19*12+$J$19)),ROUND($D$19*(1+$E$19/100)^(AA$1-$G$19),0),0)</f>
        <v/>
      </c>
      <c r="AB39" s="21">
        <f>IF(AND(AB$1*12+AB$2&gt;=$G$19*12+$H$19,OR($I$19="",AB$1*12+AB$2&lt;=$I$19*12+$J$19)),ROUND($D$19*(1+$E$19/100)^(AB$1-$G$19),0),0)</f>
        <v/>
      </c>
      <c r="AC39" s="21">
        <f>IF(AND(AC$1*12+AC$2&gt;=$G$19*12+$H$19,OR($I$19="",AC$1*12+AC$2&lt;=$I$19*12+$J$19)),ROUND($D$19*(1+$E$19/100)^(AC$1-$G$19),0),0)</f>
        <v/>
      </c>
      <c r="AD39" s="21">
        <f>IF(AND(AD$1*12+AD$2&gt;=$G$19*12+$H$19,OR($I$19="",AD$1*12+AD$2&lt;=$I$19*12+$J$19)),ROUND($D$19*(1+$E$19/100)^(AD$1-$G$19),0),0)</f>
        <v/>
      </c>
      <c r="AE39" s="21">
        <f>IF(AND(AE$1*12+AE$2&gt;=$G$19*12+$H$19,OR($I$19="",AE$1*12+AE$2&lt;=$I$19*12+$J$19)),ROUND($D$19*(1+$E$19/100)^(AE$1-$G$19),0),0)</f>
        <v/>
      </c>
      <c r="AF39" s="21">
        <f>IF(AND(AF$1*12+AF$2&gt;=$G$19*12+$H$19,OR($I$19="",AF$1*12+AF$2&lt;=$I$19*12+$J$19)),ROUND($D$19*(1+$E$19/100)^(AF$1-$G$19),0),0)</f>
        <v/>
      </c>
      <c r="AG39" s="21">
        <f>IF(AND(AG$1*12+AG$2&gt;=$G$19*12+$H$19,OR($I$19="",AG$1*12+AG$2&lt;=$I$19*12+$J$19)),ROUND($D$19*(1+$E$19/100)^(AG$1-$G$19),0),0)</f>
        <v/>
      </c>
      <c r="AH39" s="21">
        <f>IF(AND(AH$1*12+AH$2&gt;=$G$19*12+$H$19,OR($I$19="",AH$1*12+AH$2&lt;=$I$19*12+$J$19)),ROUND($D$19*(1+$E$19/100)^(AH$1-$G$19),0),0)</f>
        <v/>
      </c>
      <c r="AI39" s="21">
        <f>IF(AND(AI$1*12+AI$2&gt;=$G$19*12+$H$19,OR($I$19="",AI$1*12+AI$2&lt;=$I$19*12+$J$19)),ROUND($D$19*(1+$E$19/100)^(AI$1-$G$19),0),0)</f>
        <v/>
      </c>
      <c r="AJ39" s="21">
        <f>IF(AND(AJ$1*12+AJ$2&gt;=$G$19*12+$H$19,OR($I$19="",AJ$1*12+AJ$2&lt;=$I$19*12+$J$19)),ROUND($D$19*(1+$E$19/100)^(AJ$1-$G$19),0),0)</f>
        <v/>
      </c>
      <c r="AK39" s="21">
        <f>IF(AND(AK$1*12+AK$2&gt;=$G$19*12+$H$19,OR($I$19="",AK$1*12+AK$2&lt;=$I$19*12+$J$19)),ROUND($D$19*(1+$E$19/100)^(AK$1-$G$19),0),0)</f>
        <v/>
      </c>
      <c r="AL39" s="21">
        <f>IF(AND(AL$1*12+AL$2&gt;=$G$19*12+$H$19,OR($I$19="",AL$1*12+AL$2&lt;=$I$19*12+$J$19)),ROUND($D$19*(1+$E$19/100)^(AL$1-$G$19),0),0)</f>
        <v/>
      </c>
      <c r="AM39" s="21">
        <f>IF(AND(AM$1*12+AM$2&gt;=$G$19*12+$H$19,OR($I$19="",AM$1*12+AM$2&lt;=$I$19*12+$J$19)),ROUND($D$19*(1+$E$19/100)^(AM$1-$G$19),0),0)</f>
        <v/>
      </c>
      <c r="AN39" s="21">
        <f>IF(AND(AN$1*12+AN$2&gt;=$G$19*12+$H$19,OR($I$19="",AN$1*12+AN$2&lt;=$I$19*12+$J$19)),ROUND($D$19*(1+$E$19/100)^(AN$1-$G$19),0),0)</f>
        <v/>
      </c>
      <c r="AO39" s="21">
        <f>IF(AND(AO$1*12+AO$2&gt;=$G$19*12+$H$19,OR($I$19="",AO$1*12+AO$2&lt;=$I$19*12+$J$19)),ROUND($D$19*(1+$E$19/100)^(AO$1-$G$19),0),0)</f>
        <v/>
      </c>
      <c r="AP39" s="21">
        <f>IF(AND(AP$1*12+AP$2&gt;=$G$19*12+$H$19,OR($I$19="",AP$1*12+AP$2&lt;=$I$19*12+$J$19)),ROUND($D$19*(1+$E$19/100)^(AP$1-$G$19),0),0)</f>
        <v/>
      </c>
      <c r="AQ39" s="21">
        <f>IF(AND(AQ$1*12+AQ$2&gt;=$G$19*12+$H$19,OR($I$19="",AQ$1*12+AQ$2&lt;=$I$19*12+$J$19)),ROUND($D$19*(1+$E$19/100)^(AQ$1-$G$19),0),0)</f>
        <v/>
      </c>
      <c r="AR39" s="21">
        <f>IF(AND(AR$1*12+AR$2&gt;=$G$19*12+$H$19,OR($I$19="",AR$1*12+AR$2&lt;=$I$19*12+$J$19)),ROUND($D$19*(1+$E$19/100)^(AR$1-$G$19),0),0)</f>
        <v/>
      </c>
      <c r="AS39" s="21">
        <f>IF(AND(AS$1*12+AS$2&gt;=$G$19*12+$H$19,OR($I$19="",AS$1*12+AS$2&lt;=$I$19*12+$J$19)),ROUND($D$19*(1+$E$19/100)^(AS$1-$G$19),0),0)</f>
        <v/>
      </c>
      <c r="AT39" s="21">
        <f>IF(AND(AT$1*12+AT$2&gt;=$G$19*12+$H$19,OR($I$19="",AT$1*12+AT$2&lt;=$I$19*12+$J$19)),ROUND($D$19*(1+$E$19/100)^(AT$1-$G$19),0),0)</f>
        <v/>
      </c>
      <c r="AU39" s="21">
        <f>IF(AND(AU$1*12+AU$2&gt;=$G$19*12+$H$19,OR($I$19="",AU$1*12+AU$2&lt;=$I$19*12+$J$19)),ROUND($D$19*(1+$E$19/100)^(AU$1-$G$19),0),0)</f>
        <v/>
      </c>
      <c r="AV39" s="21">
        <f>IF(AND(AV$1*12+AV$2&gt;=$G$19*12+$H$19,OR($I$19="",AV$1*12+AV$2&lt;=$I$19*12+$J$19)),ROUND($D$19*(1+$E$19/100)^(AV$1-$G$19),0),0)</f>
        <v/>
      </c>
      <c r="AW39" s="21">
        <f>IF(AND(AW$1*12+AW$2&gt;=$G$19*12+$H$19,OR($I$19="",AW$1*12+AW$2&lt;=$I$19*12+$J$19)),ROUND($D$19*(1+$E$19/100)^(AW$1-$G$19),0),0)</f>
        <v/>
      </c>
      <c r="AX39" s="21">
        <f>IF(AND(AX$1*12+AX$2&gt;=$G$19*12+$H$19,OR($I$19="",AX$1*12+AX$2&lt;=$I$19*12+$J$19)),ROUND($D$19*(1+$E$19/100)^(AX$1-$G$19),0),0)</f>
        <v/>
      </c>
      <c r="AY39" s="21">
        <f>IF(AND(AY$1*12+AY$2&gt;=$G$19*12+$H$19,OR($I$19="",AY$1*12+AY$2&lt;=$I$19*12+$J$19)),ROUND($D$19*(1+$E$19/100)^(AY$1-$G$19),0),0)</f>
        <v/>
      </c>
      <c r="AZ39" s="21">
        <f>IF(AND(AZ$1*12+AZ$2&gt;=$G$19*12+$H$19,OR($I$19="",AZ$1*12+AZ$2&lt;=$I$19*12+$J$19)),ROUND($D$19*(1+$E$19/100)^(AZ$1-$G$19),0),0)</f>
        <v/>
      </c>
      <c r="BA39" s="21">
        <f>IF(AND(BA$1*12+BA$2&gt;=$G$19*12+$H$19,OR($I$19="",BA$1*12+BA$2&lt;=$I$19*12+$J$19)),ROUND($D$19*(1+$E$19/100)^(BA$1-$G$19),0),0)</f>
        <v/>
      </c>
      <c r="BB39" s="21">
        <f>IF(AND(BB$1*12+BB$2&gt;=$G$19*12+$H$19,OR($I$19="",BB$1*12+BB$2&lt;=$I$19*12+$J$19)),ROUND($D$19*(1+$E$19/100)^(BB$1-$G$19),0),0)</f>
        <v/>
      </c>
      <c r="BC39" s="21" t="n"/>
      <c r="BD39" s="21" t="n"/>
      <c r="BE39" s="21" t="n"/>
      <c r="BF39" s="21" t="n"/>
      <c r="BG39" s="21" t="n"/>
      <c r="BH39" s="21" t="n"/>
    </row>
    <row r="40">
      <c r="A40" t="inlineStr">
        <is>
          <t>Pos 14 — Brutto</t>
        </is>
      </c>
      <c r="B40" s="21">
        <f>IF(AND(B$1*12+B$2&gt;=$G$20*12+$H$20,OR($I$20="",B$1*12+B$2&lt;=$I$20*12+$J$20)),ROUND($D$20*(1+$E$20/100)^(B$1-$G$20),0),0)</f>
        <v/>
      </c>
      <c r="C40" s="21">
        <f>IF(AND(C$1*12+C$2&gt;=$G$20*12+$H$20,OR($I$20="",C$1*12+C$2&lt;=$I$20*12+$J$20)),ROUND($D$20*(1+$E$20/100)^(C$1-$G$20),0),0)</f>
        <v/>
      </c>
      <c r="D40" s="21">
        <f>IF(AND(D$1*12+D$2&gt;=$G$20*12+$H$20,OR($I$20="",D$1*12+D$2&lt;=$I$20*12+$J$20)),ROUND($D$20*(1+$E$20/100)^(D$1-$G$20),0),0)</f>
        <v/>
      </c>
      <c r="E40" s="21">
        <f>IF(AND(E$1*12+E$2&gt;=$G$20*12+$H$20,OR($I$20="",E$1*12+E$2&lt;=$I$20*12+$J$20)),ROUND($D$20*(1+$E$20/100)^(E$1-$G$20),0),0)</f>
        <v/>
      </c>
      <c r="F40" s="21">
        <f>IF(AND(F$1*12+F$2&gt;=$G$20*12+$H$20,OR($I$20="",F$1*12+F$2&lt;=$I$20*12+$J$20)),ROUND($D$20*(1+$E$20/100)^(F$1-$G$20),0),0)</f>
        <v/>
      </c>
      <c r="G40" s="21">
        <f>IF(AND(G$1*12+G$2&gt;=$G$20*12+$H$20,OR($I$20="",G$1*12+G$2&lt;=$I$20*12+$J$20)),ROUND($D$20*(1+$E$20/100)^(G$1-$G$20),0),0)</f>
        <v/>
      </c>
      <c r="H40" s="21">
        <f>IF(AND(H$1*12+H$2&gt;=$G$20*12+$H$20,OR($I$20="",H$1*12+H$2&lt;=$I$20*12+$J$20)),ROUND($D$20*(1+$E$20/100)^(H$1-$G$20),0),0)</f>
        <v/>
      </c>
      <c r="I40" s="21">
        <f>IF(AND(I$1*12+I$2&gt;=$G$20*12+$H$20,OR($I$20="",I$1*12+I$2&lt;=$I$20*12+$J$20)),ROUND($D$20*(1+$E$20/100)^(I$1-$G$20),0),0)</f>
        <v/>
      </c>
      <c r="J40" s="21">
        <f>IF(AND(J$1*12+J$2&gt;=$G$20*12+$H$20,OR($I$20="",J$1*12+J$2&lt;=$I$20*12+$J$20)),ROUND($D$20*(1+$E$20/100)^(J$1-$G$20),0),0)</f>
        <v/>
      </c>
      <c r="K40" s="21">
        <f>IF(AND(K$1*12+K$2&gt;=$G$20*12+$H$20,OR($I$20="",K$1*12+K$2&lt;=$I$20*12+$J$20)),ROUND($D$20*(1+$E$20/100)^(K$1-$G$20),0),0)</f>
        <v/>
      </c>
      <c r="L40" s="21">
        <f>IF(AND(L$1*12+L$2&gt;=$G$20*12+$H$20,OR($I$20="",L$1*12+L$2&lt;=$I$20*12+$J$20)),ROUND($D$20*(1+$E$20/100)^(L$1-$G$20),0),0)</f>
        <v/>
      </c>
      <c r="M40" s="21">
        <f>IF(AND(M$1*12+M$2&gt;=$G$20*12+$H$20,OR($I$20="",M$1*12+M$2&lt;=$I$20*12+$J$20)),ROUND($D$20*(1+$E$20/100)^(M$1-$G$20),0),0)</f>
        <v/>
      </c>
      <c r="N40" s="21">
        <f>IF(AND(N$1*12+N$2&gt;=$G$20*12+$H$20,OR($I$20="",N$1*12+N$2&lt;=$I$20*12+$J$20)),ROUND($D$20*(1+$E$20/100)^(N$1-$G$20),0),0)</f>
        <v/>
      </c>
      <c r="O40" s="21">
        <f>IF(AND(O$1*12+O$2&gt;=$G$20*12+$H$20,OR($I$20="",O$1*12+O$2&lt;=$I$20*12+$J$20)),ROUND($D$20*(1+$E$20/100)^(O$1-$G$20),0),0)</f>
        <v/>
      </c>
      <c r="P40" s="21">
        <f>IF(AND(P$1*12+P$2&gt;=$G$20*12+$H$20,OR($I$20="",P$1*12+P$2&lt;=$I$20*12+$J$20)),ROUND($D$20*(1+$E$20/100)^(P$1-$G$20),0),0)</f>
        <v/>
      </c>
      <c r="Q40" s="21">
        <f>IF(AND(Q$1*12+Q$2&gt;=$G$20*12+$H$20,OR($I$20="",Q$1*12+Q$2&lt;=$I$20*12+$J$20)),ROUND($D$20*(1+$E$20/100)^(Q$1-$G$20),0),0)</f>
        <v/>
      </c>
      <c r="R40" s="21">
        <f>IF(AND(R$1*12+R$2&gt;=$G$20*12+$H$20,OR($I$20="",R$1*12+R$2&lt;=$I$20*12+$J$20)),ROUND($D$20*(1+$E$20/100)^(R$1-$G$20),0),0)</f>
        <v/>
      </c>
      <c r="S40" s="21">
        <f>IF(AND(S$1*12+S$2&gt;=$G$20*12+$H$20,OR($I$20="",S$1*12+S$2&lt;=$I$20*12+$J$20)),ROUND($D$20*(1+$E$20/100)^(S$1-$G$20),0),0)</f>
        <v/>
      </c>
      <c r="T40" s="21">
        <f>IF(AND(T$1*12+T$2&gt;=$G$20*12+$H$20,OR($I$20="",T$1*12+T$2&lt;=$I$20*12+$J$20)),ROUND($D$20*(1+$E$20/100)^(T$1-$G$20),0),0)</f>
        <v/>
      </c>
      <c r="U40" s="21">
        <f>IF(AND(U$1*12+U$2&gt;=$G$20*12+$H$20,OR($I$20="",U$1*12+U$2&lt;=$I$20*12+$J$20)),ROUND($D$20*(1+$E$20/100)^(U$1-$G$20),0),0)</f>
        <v/>
      </c>
      <c r="V40" s="21">
        <f>IF(AND(V$1*12+V$2&gt;=$G$20*12+$H$20,OR($I$20="",V$1*12+V$2&lt;=$I$20*12+$J$20)),ROUND($D$20*(1+$E$20/100)^(V$1-$G$20),0),0)</f>
        <v/>
      </c>
      <c r="W40" s="21">
        <f>IF(AND(W$1*12+W$2&gt;=$G$20*12+$H$20,OR($I$20="",W$1*12+W$2&lt;=$I$20*12+$J$20)),ROUND($D$20*(1+$E$20/100)^(W$1-$G$20),0),0)</f>
        <v/>
      </c>
      <c r="X40" s="21">
        <f>IF(AND(X$1*12+X$2&gt;=$G$20*12+$H$20,OR($I$20="",X$1*12+X$2&lt;=$I$20*12+$J$20)),ROUND($D$20*(1+$E$20/100)^(X$1-$G$20),0),0)</f>
        <v/>
      </c>
      <c r="Y40" s="21">
        <f>IF(AND(Y$1*12+Y$2&gt;=$G$20*12+$H$20,OR($I$20="",Y$1*12+Y$2&lt;=$I$20*12+$J$20)),ROUND($D$20*(1+$E$20/100)^(Y$1-$G$20),0),0)</f>
        <v/>
      </c>
      <c r="Z40" s="21">
        <f>IF(AND(Z$1*12+Z$2&gt;=$G$20*12+$H$20,OR($I$20="",Z$1*12+Z$2&lt;=$I$20*12+$J$20)),ROUND($D$20*(1+$E$20/100)^(Z$1-$G$20),0),0)</f>
        <v/>
      </c>
      <c r="AA40" s="21">
        <f>IF(AND(AA$1*12+AA$2&gt;=$G$20*12+$H$20,OR($I$20="",AA$1*12+AA$2&lt;=$I$20*12+$J$20)),ROUND($D$20*(1+$E$20/100)^(AA$1-$G$20),0),0)</f>
        <v/>
      </c>
      <c r="AB40" s="21">
        <f>IF(AND(AB$1*12+AB$2&gt;=$G$20*12+$H$20,OR($I$20="",AB$1*12+AB$2&lt;=$I$20*12+$J$20)),ROUND($D$20*(1+$E$20/100)^(AB$1-$G$20),0),0)</f>
        <v/>
      </c>
      <c r="AC40" s="21">
        <f>IF(AND(AC$1*12+AC$2&gt;=$G$20*12+$H$20,OR($I$20="",AC$1*12+AC$2&lt;=$I$20*12+$J$20)),ROUND($D$20*(1+$E$20/100)^(AC$1-$G$20),0),0)</f>
        <v/>
      </c>
      <c r="AD40" s="21">
        <f>IF(AND(AD$1*12+AD$2&gt;=$G$20*12+$H$20,OR($I$20="",AD$1*12+AD$2&lt;=$I$20*12+$J$20)),ROUND($D$20*(1+$E$20/100)^(AD$1-$G$20),0),0)</f>
        <v/>
      </c>
      <c r="AE40" s="21">
        <f>IF(AND(AE$1*12+AE$2&gt;=$G$20*12+$H$20,OR($I$20="",AE$1*12+AE$2&lt;=$I$20*12+$J$20)),ROUND($D$20*(1+$E$20/100)^(AE$1-$G$20),0),0)</f>
        <v/>
      </c>
      <c r="AF40" s="21">
        <f>IF(AND(AF$1*12+AF$2&gt;=$G$20*12+$H$20,OR($I$20="",AF$1*12+AF$2&lt;=$I$20*12+$J$20)),ROUND($D$20*(1+$E$20/100)^(AF$1-$G$20),0),0)</f>
        <v/>
      </c>
      <c r="AG40" s="21">
        <f>IF(AND(AG$1*12+AG$2&gt;=$G$20*12+$H$20,OR($I$20="",AG$1*12+AG$2&lt;=$I$20*12+$J$20)),ROUND($D$20*(1+$E$20/100)^(AG$1-$G$20),0),0)</f>
        <v/>
      </c>
      <c r="AH40" s="21">
        <f>IF(AND(AH$1*12+AH$2&gt;=$G$20*12+$H$20,OR($I$20="",AH$1*12+AH$2&lt;=$I$20*12+$J$20)),ROUND($D$20*(1+$E$20/100)^(AH$1-$G$20),0),0)</f>
        <v/>
      </c>
      <c r="AI40" s="21">
        <f>IF(AND(AI$1*12+AI$2&gt;=$G$20*12+$H$20,OR($I$20="",AI$1*12+AI$2&lt;=$I$20*12+$J$20)),ROUND($D$20*(1+$E$20/100)^(AI$1-$G$20),0),0)</f>
        <v/>
      </c>
      <c r="AJ40" s="21">
        <f>IF(AND(AJ$1*12+AJ$2&gt;=$G$20*12+$H$20,OR($I$20="",AJ$1*12+AJ$2&lt;=$I$20*12+$J$20)),ROUND($D$20*(1+$E$20/100)^(AJ$1-$G$20),0),0)</f>
        <v/>
      </c>
      <c r="AK40" s="21">
        <f>IF(AND(AK$1*12+AK$2&gt;=$G$20*12+$H$20,OR($I$20="",AK$1*12+AK$2&lt;=$I$20*12+$J$20)),ROUND($D$20*(1+$E$20/100)^(AK$1-$G$20),0),0)</f>
        <v/>
      </c>
      <c r="AL40" s="21">
        <f>IF(AND(AL$1*12+AL$2&gt;=$G$20*12+$H$20,OR($I$20="",AL$1*12+AL$2&lt;=$I$20*12+$J$20)),ROUND($D$20*(1+$E$20/100)^(AL$1-$G$20),0),0)</f>
        <v/>
      </c>
      <c r="AM40" s="21">
        <f>IF(AND(AM$1*12+AM$2&gt;=$G$20*12+$H$20,OR($I$20="",AM$1*12+AM$2&lt;=$I$20*12+$J$20)),ROUND($D$20*(1+$E$20/100)^(AM$1-$G$20),0),0)</f>
        <v/>
      </c>
      <c r="AN40" s="21">
        <f>IF(AND(AN$1*12+AN$2&gt;=$G$20*12+$H$20,OR($I$20="",AN$1*12+AN$2&lt;=$I$20*12+$J$20)),ROUND($D$20*(1+$E$20/100)^(AN$1-$G$20),0),0)</f>
        <v/>
      </c>
      <c r="AO40" s="21">
        <f>IF(AND(AO$1*12+AO$2&gt;=$G$20*12+$H$20,OR($I$20="",AO$1*12+AO$2&lt;=$I$20*12+$J$20)),ROUND($D$20*(1+$E$20/100)^(AO$1-$G$20),0),0)</f>
        <v/>
      </c>
      <c r="AP40" s="21">
        <f>IF(AND(AP$1*12+AP$2&gt;=$G$20*12+$H$20,OR($I$20="",AP$1*12+AP$2&lt;=$I$20*12+$J$20)),ROUND($D$20*(1+$E$20/100)^(AP$1-$G$20),0),0)</f>
        <v/>
      </c>
      <c r="AQ40" s="21">
        <f>IF(AND(AQ$1*12+AQ$2&gt;=$G$20*12+$H$20,OR($I$20="",AQ$1*12+AQ$2&lt;=$I$20*12+$J$20)),ROUND($D$20*(1+$E$20/100)^(AQ$1-$G$20),0),0)</f>
        <v/>
      </c>
      <c r="AR40" s="21">
        <f>IF(AND(AR$1*12+AR$2&gt;=$G$20*12+$H$20,OR($I$20="",AR$1*12+AR$2&lt;=$I$20*12+$J$20)),ROUND($D$20*(1+$E$20/100)^(AR$1-$G$20),0),0)</f>
        <v/>
      </c>
      <c r="AS40" s="21">
        <f>IF(AND(AS$1*12+AS$2&gt;=$G$20*12+$H$20,OR($I$20="",AS$1*12+AS$2&lt;=$I$20*12+$J$20)),ROUND($D$20*(1+$E$20/100)^(AS$1-$G$20),0),0)</f>
        <v/>
      </c>
      <c r="AT40" s="21">
        <f>IF(AND(AT$1*12+AT$2&gt;=$G$20*12+$H$20,OR($I$20="",AT$1*12+AT$2&lt;=$I$20*12+$J$20)),ROUND($D$20*(1+$E$20/100)^(AT$1-$G$20),0),0)</f>
        <v/>
      </c>
      <c r="AU40" s="21">
        <f>IF(AND(AU$1*12+AU$2&gt;=$G$20*12+$H$20,OR($I$20="",AU$1*12+AU$2&lt;=$I$20*12+$J$20)),ROUND($D$20*(1+$E$20/100)^(AU$1-$G$20),0),0)</f>
        <v/>
      </c>
      <c r="AV40" s="21">
        <f>IF(AND(AV$1*12+AV$2&gt;=$G$20*12+$H$20,OR($I$20="",AV$1*12+AV$2&lt;=$I$20*12+$J$20)),ROUND($D$20*(1+$E$20/100)^(AV$1-$G$20),0),0)</f>
        <v/>
      </c>
      <c r="AW40" s="21">
        <f>IF(AND(AW$1*12+AW$2&gt;=$G$20*12+$H$20,OR($I$20="",AW$1*12+AW$2&lt;=$I$20*12+$J$20)),ROUND($D$20*(1+$E$20/100)^(AW$1-$G$20),0),0)</f>
        <v/>
      </c>
      <c r="AX40" s="21">
        <f>IF(AND(AX$1*12+AX$2&gt;=$G$20*12+$H$20,OR($I$20="",AX$1*12+AX$2&lt;=$I$20*12+$J$20)),ROUND($D$20*(1+$E$20/100)^(AX$1-$G$20),0),0)</f>
        <v/>
      </c>
      <c r="AY40" s="21">
        <f>IF(AND(AY$1*12+AY$2&gt;=$G$20*12+$H$20,OR($I$20="",AY$1*12+AY$2&lt;=$I$20*12+$J$20)),ROUND($D$20*(1+$E$20/100)^(AY$1-$G$20),0),0)</f>
        <v/>
      </c>
      <c r="AZ40" s="21">
        <f>IF(AND(AZ$1*12+AZ$2&gt;=$G$20*12+$H$20,OR($I$20="",AZ$1*12+AZ$2&lt;=$I$20*12+$J$20)),ROUND($D$20*(1+$E$20/100)^(AZ$1-$G$20),0),0)</f>
        <v/>
      </c>
      <c r="BA40" s="21">
        <f>IF(AND(BA$1*12+BA$2&gt;=$G$20*12+$H$20,OR($I$20="",BA$1*12+BA$2&lt;=$I$20*12+$J$20)),ROUND($D$20*(1+$E$20/100)^(BA$1-$G$20),0),0)</f>
        <v/>
      </c>
      <c r="BB40" s="21">
        <f>IF(AND(BB$1*12+BB$2&gt;=$G$20*12+$H$20,OR($I$20="",BB$1*12+BB$2&lt;=$I$20*12+$J$20)),ROUND($D$20*(1+$E$20/100)^(BB$1-$G$20),0),0)</f>
        <v/>
      </c>
      <c r="BC40" s="21" t="n"/>
      <c r="BD40" s="21" t="n"/>
      <c r="BE40" s="21" t="n"/>
      <c r="BF40" s="21" t="n"/>
      <c r="BG40" s="21" t="n"/>
      <c r="BH40" s="21" t="n"/>
    </row>
    <row r="41">
      <c r="A41" t="inlineStr">
        <is>
          <t>Pos 15 — Brutto</t>
        </is>
      </c>
      <c r="B41" s="21">
        <f>IF(AND(B$1*12+B$2&gt;=$G$21*12+$H$21,OR($I$21="",B$1*12+B$2&lt;=$I$21*12+$J$21)),ROUND($D$21*(1+$E$21/100)^(B$1-$G$21),0),0)</f>
        <v/>
      </c>
      <c r="C41" s="21">
        <f>IF(AND(C$1*12+C$2&gt;=$G$21*12+$H$21,OR($I$21="",C$1*12+C$2&lt;=$I$21*12+$J$21)),ROUND($D$21*(1+$E$21/100)^(C$1-$G$21),0),0)</f>
        <v/>
      </c>
      <c r="D41" s="21">
        <f>IF(AND(D$1*12+D$2&gt;=$G$21*12+$H$21,OR($I$21="",D$1*12+D$2&lt;=$I$21*12+$J$21)),ROUND($D$21*(1+$E$21/100)^(D$1-$G$21),0),0)</f>
        <v/>
      </c>
      <c r="E41" s="21">
        <f>IF(AND(E$1*12+E$2&gt;=$G$21*12+$H$21,OR($I$21="",E$1*12+E$2&lt;=$I$21*12+$J$21)),ROUND($D$21*(1+$E$21/100)^(E$1-$G$21),0),0)</f>
        <v/>
      </c>
      <c r="F41" s="21">
        <f>IF(AND(F$1*12+F$2&gt;=$G$21*12+$H$21,OR($I$21="",F$1*12+F$2&lt;=$I$21*12+$J$21)),ROUND($D$21*(1+$E$21/100)^(F$1-$G$21),0),0)</f>
        <v/>
      </c>
      <c r="G41" s="21">
        <f>IF(AND(G$1*12+G$2&gt;=$G$21*12+$H$21,OR($I$21="",G$1*12+G$2&lt;=$I$21*12+$J$21)),ROUND($D$21*(1+$E$21/100)^(G$1-$G$21),0),0)</f>
        <v/>
      </c>
      <c r="H41" s="21">
        <f>IF(AND(H$1*12+H$2&gt;=$G$21*12+$H$21,OR($I$21="",H$1*12+H$2&lt;=$I$21*12+$J$21)),ROUND($D$21*(1+$E$21/100)^(H$1-$G$21),0),0)</f>
        <v/>
      </c>
      <c r="I41" s="21">
        <f>IF(AND(I$1*12+I$2&gt;=$G$21*12+$H$21,OR($I$21="",I$1*12+I$2&lt;=$I$21*12+$J$21)),ROUND($D$21*(1+$E$21/100)^(I$1-$G$21),0),0)</f>
        <v/>
      </c>
      <c r="J41" s="21">
        <f>IF(AND(J$1*12+J$2&gt;=$G$21*12+$H$21,OR($I$21="",J$1*12+J$2&lt;=$I$21*12+$J$21)),ROUND($D$21*(1+$E$21/100)^(J$1-$G$21),0),0)</f>
        <v/>
      </c>
      <c r="K41" s="21">
        <f>IF(AND(K$1*12+K$2&gt;=$G$21*12+$H$21,OR($I$21="",K$1*12+K$2&lt;=$I$21*12+$J$21)),ROUND($D$21*(1+$E$21/100)^(K$1-$G$21),0),0)</f>
        <v/>
      </c>
      <c r="L41" s="21">
        <f>IF(AND(L$1*12+L$2&gt;=$G$21*12+$H$21,OR($I$21="",L$1*12+L$2&lt;=$I$21*12+$J$21)),ROUND($D$21*(1+$E$21/100)^(L$1-$G$21),0),0)</f>
        <v/>
      </c>
      <c r="M41" s="21">
        <f>IF(AND(M$1*12+M$2&gt;=$G$21*12+$H$21,OR($I$21="",M$1*12+M$2&lt;=$I$21*12+$J$21)),ROUND($D$21*(1+$E$21/100)^(M$1-$G$21),0),0)</f>
        <v/>
      </c>
      <c r="N41" s="21">
        <f>IF(AND(N$1*12+N$2&gt;=$G$21*12+$H$21,OR($I$21="",N$1*12+N$2&lt;=$I$21*12+$J$21)),ROUND($D$21*(1+$E$21/100)^(N$1-$G$21),0),0)</f>
        <v/>
      </c>
      <c r="O41" s="21">
        <f>IF(AND(O$1*12+O$2&gt;=$G$21*12+$H$21,OR($I$21="",O$1*12+O$2&lt;=$I$21*12+$J$21)),ROUND($D$21*(1+$E$21/100)^(O$1-$G$21),0),0)</f>
        <v/>
      </c>
      <c r="P41" s="21">
        <f>IF(AND(P$1*12+P$2&gt;=$G$21*12+$H$21,OR($I$21="",P$1*12+P$2&lt;=$I$21*12+$J$21)),ROUND($D$21*(1+$E$21/100)^(P$1-$G$21),0),0)</f>
        <v/>
      </c>
      <c r="Q41" s="21">
        <f>IF(AND(Q$1*12+Q$2&gt;=$G$21*12+$H$21,OR($I$21="",Q$1*12+Q$2&lt;=$I$21*12+$J$21)),ROUND($D$21*(1+$E$21/100)^(Q$1-$G$21),0),0)</f>
        <v/>
      </c>
      <c r="R41" s="21">
        <f>IF(AND(R$1*12+R$2&gt;=$G$21*12+$H$21,OR($I$21="",R$1*12+R$2&lt;=$I$21*12+$J$21)),ROUND($D$21*(1+$E$21/100)^(R$1-$G$21),0),0)</f>
        <v/>
      </c>
      <c r="S41" s="21">
        <f>IF(AND(S$1*12+S$2&gt;=$G$21*12+$H$21,OR($I$21="",S$1*12+S$2&lt;=$I$21*12+$J$21)),ROUND($D$21*(1+$E$21/100)^(S$1-$G$21),0),0)</f>
        <v/>
      </c>
      <c r="T41" s="21">
        <f>IF(AND(T$1*12+T$2&gt;=$G$21*12+$H$21,OR($I$21="",T$1*12+T$2&lt;=$I$21*12+$J$21)),ROUND($D$21*(1+$E$21/100)^(T$1-$G$21),0),0)</f>
        <v/>
      </c>
      <c r="U41" s="21">
        <f>IF(AND(U$1*12+U$2&gt;=$G$21*12+$H$21,OR($I$21="",U$1*12+U$2&lt;=$I$21*12+$J$21)),ROUND($D$21*(1+$E$21/100)^(U$1-$G$21),0),0)</f>
        <v/>
      </c>
      <c r="V41" s="21">
        <f>IF(AND(V$1*12+V$2&gt;=$G$21*12+$H$21,OR($I$21="",V$1*12+V$2&lt;=$I$21*12+$J$21)),ROUND($D$21*(1+$E$21/100)^(V$1-$G$21),0),0)</f>
        <v/>
      </c>
      <c r="W41" s="21">
        <f>IF(AND(W$1*12+W$2&gt;=$G$21*12+$H$21,OR($I$21="",W$1*12+W$2&lt;=$I$21*12+$J$21)),ROUND($D$21*(1+$E$21/100)^(W$1-$G$21),0),0)</f>
        <v/>
      </c>
      <c r="X41" s="21">
        <f>IF(AND(X$1*12+X$2&gt;=$G$21*12+$H$21,OR($I$21="",X$1*12+X$2&lt;=$I$21*12+$J$21)),ROUND($D$21*(1+$E$21/100)^(X$1-$G$21),0),0)</f>
        <v/>
      </c>
      <c r="Y41" s="21">
        <f>IF(AND(Y$1*12+Y$2&gt;=$G$21*12+$H$21,OR($I$21="",Y$1*12+Y$2&lt;=$I$21*12+$J$21)),ROUND($D$21*(1+$E$21/100)^(Y$1-$G$21),0),0)</f>
        <v/>
      </c>
      <c r="Z41" s="21">
        <f>IF(AND(Z$1*12+Z$2&gt;=$G$21*12+$H$21,OR($I$21="",Z$1*12+Z$2&lt;=$I$21*12+$J$21)),ROUND($D$21*(1+$E$21/100)^(Z$1-$G$21),0),0)</f>
        <v/>
      </c>
      <c r="AA41" s="21">
        <f>IF(AND(AA$1*12+AA$2&gt;=$G$21*12+$H$21,OR($I$21="",AA$1*12+AA$2&lt;=$I$21*12+$J$21)),ROUND($D$21*(1+$E$21/100)^(AA$1-$G$21),0),0)</f>
        <v/>
      </c>
      <c r="AB41" s="21">
        <f>IF(AND(AB$1*12+AB$2&gt;=$G$21*12+$H$21,OR($I$21="",AB$1*12+AB$2&lt;=$I$21*12+$J$21)),ROUND($D$21*(1+$E$21/100)^(AB$1-$G$21),0),0)</f>
        <v/>
      </c>
      <c r="AC41" s="21">
        <f>IF(AND(AC$1*12+AC$2&gt;=$G$21*12+$H$21,OR($I$21="",AC$1*12+AC$2&lt;=$I$21*12+$J$21)),ROUND($D$21*(1+$E$21/100)^(AC$1-$G$21),0),0)</f>
        <v/>
      </c>
      <c r="AD41" s="21">
        <f>IF(AND(AD$1*12+AD$2&gt;=$G$21*12+$H$21,OR($I$21="",AD$1*12+AD$2&lt;=$I$21*12+$J$21)),ROUND($D$21*(1+$E$21/100)^(AD$1-$G$21),0),0)</f>
        <v/>
      </c>
      <c r="AE41" s="21">
        <f>IF(AND(AE$1*12+AE$2&gt;=$G$21*12+$H$21,OR($I$21="",AE$1*12+AE$2&lt;=$I$21*12+$J$21)),ROUND($D$21*(1+$E$21/100)^(AE$1-$G$21),0),0)</f>
        <v/>
      </c>
      <c r="AF41" s="21">
        <f>IF(AND(AF$1*12+AF$2&gt;=$G$21*12+$H$21,OR($I$21="",AF$1*12+AF$2&lt;=$I$21*12+$J$21)),ROUND($D$21*(1+$E$21/100)^(AF$1-$G$21),0),0)</f>
        <v/>
      </c>
      <c r="AG41" s="21">
        <f>IF(AND(AG$1*12+AG$2&gt;=$G$21*12+$H$21,OR($I$21="",AG$1*12+AG$2&lt;=$I$21*12+$J$21)),ROUND($D$21*(1+$E$21/100)^(AG$1-$G$21),0),0)</f>
        <v/>
      </c>
      <c r="AH41" s="21">
        <f>IF(AND(AH$1*12+AH$2&gt;=$G$21*12+$H$21,OR($I$21="",AH$1*12+AH$2&lt;=$I$21*12+$J$21)),ROUND($D$21*(1+$E$21/100)^(AH$1-$G$21),0),0)</f>
        <v/>
      </c>
      <c r="AI41" s="21">
        <f>IF(AND(AI$1*12+AI$2&gt;=$G$21*12+$H$21,OR($I$21="",AI$1*12+AI$2&lt;=$I$21*12+$J$21)),ROUND($D$21*(1+$E$21/100)^(AI$1-$G$21),0),0)</f>
        <v/>
      </c>
      <c r="AJ41" s="21">
        <f>IF(AND(AJ$1*12+AJ$2&gt;=$G$21*12+$H$21,OR($I$21="",AJ$1*12+AJ$2&lt;=$I$21*12+$J$21)),ROUND($D$21*(1+$E$21/100)^(AJ$1-$G$21),0),0)</f>
        <v/>
      </c>
      <c r="AK41" s="21">
        <f>IF(AND(AK$1*12+AK$2&gt;=$G$21*12+$H$21,OR($I$21="",AK$1*12+AK$2&lt;=$I$21*12+$J$21)),ROUND($D$21*(1+$E$21/100)^(AK$1-$G$21),0),0)</f>
        <v/>
      </c>
      <c r="AL41" s="21">
        <f>IF(AND(AL$1*12+AL$2&gt;=$G$21*12+$H$21,OR($I$21="",AL$1*12+AL$2&lt;=$I$21*12+$J$21)),ROUND($D$21*(1+$E$21/100)^(AL$1-$G$21),0),0)</f>
        <v/>
      </c>
      <c r="AM41" s="21">
        <f>IF(AND(AM$1*12+AM$2&gt;=$G$21*12+$H$21,OR($I$21="",AM$1*12+AM$2&lt;=$I$21*12+$J$21)),ROUND($D$21*(1+$E$21/100)^(AM$1-$G$21),0),0)</f>
        <v/>
      </c>
      <c r="AN41" s="21">
        <f>IF(AND(AN$1*12+AN$2&gt;=$G$21*12+$H$21,OR($I$21="",AN$1*12+AN$2&lt;=$I$21*12+$J$21)),ROUND($D$21*(1+$E$21/100)^(AN$1-$G$21),0),0)</f>
        <v/>
      </c>
      <c r="AO41" s="21">
        <f>IF(AND(AO$1*12+AO$2&gt;=$G$21*12+$H$21,OR($I$21="",AO$1*12+AO$2&lt;=$I$21*12+$J$21)),ROUND($D$21*(1+$E$21/100)^(AO$1-$G$21),0),0)</f>
        <v/>
      </c>
      <c r="AP41" s="21">
        <f>IF(AND(AP$1*12+AP$2&gt;=$G$21*12+$H$21,OR($I$21="",AP$1*12+AP$2&lt;=$I$21*12+$J$21)),ROUND($D$21*(1+$E$21/100)^(AP$1-$G$21),0),0)</f>
        <v/>
      </c>
      <c r="AQ41" s="21">
        <f>IF(AND(AQ$1*12+AQ$2&gt;=$G$21*12+$H$21,OR($I$21="",AQ$1*12+AQ$2&lt;=$I$21*12+$J$21)),ROUND($D$21*(1+$E$21/100)^(AQ$1-$G$21),0),0)</f>
        <v/>
      </c>
      <c r="AR41" s="21">
        <f>IF(AND(AR$1*12+AR$2&gt;=$G$21*12+$H$21,OR($I$21="",AR$1*12+AR$2&lt;=$I$21*12+$J$21)),ROUND($D$21*(1+$E$21/100)^(AR$1-$G$21),0),0)</f>
        <v/>
      </c>
      <c r="AS41" s="21">
        <f>IF(AND(AS$1*12+AS$2&gt;=$G$21*12+$H$21,OR($I$21="",AS$1*12+AS$2&lt;=$I$21*12+$J$21)),ROUND($D$21*(1+$E$21/100)^(AS$1-$G$21),0),0)</f>
        <v/>
      </c>
      <c r="AT41" s="21">
        <f>IF(AND(AT$1*12+AT$2&gt;=$G$21*12+$H$21,OR($I$21="",AT$1*12+AT$2&lt;=$I$21*12+$J$21)),ROUND($D$21*(1+$E$21/100)^(AT$1-$G$21),0),0)</f>
        <v/>
      </c>
      <c r="AU41" s="21">
        <f>IF(AND(AU$1*12+AU$2&gt;=$G$21*12+$H$21,OR($I$21="",AU$1*12+AU$2&lt;=$I$21*12+$J$21)),ROUND($D$21*(1+$E$21/100)^(AU$1-$G$21),0),0)</f>
        <v/>
      </c>
      <c r="AV41" s="21">
        <f>IF(AND(AV$1*12+AV$2&gt;=$G$21*12+$H$21,OR($I$21="",AV$1*12+AV$2&lt;=$I$21*12+$J$21)),ROUND($D$21*(1+$E$21/100)^(AV$1-$G$21),0),0)</f>
        <v/>
      </c>
      <c r="AW41" s="21">
        <f>IF(AND(AW$1*12+AW$2&gt;=$G$21*12+$H$21,OR($I$21="",AW$1*12+AW$2&lt;=$I$21*12+$J$21)),ROUND($D$21*(1+$E$21/100)^(AW$1-$G$21),0),0)</f>
        <v/>
      </c>
      <c r="AX41" s="21">
        <f>IF(AND(AX$1*12+AX$2&gt;=$G$21*12+$H$21,OR($I$21="",AX$1*12+AX$2&lt;=$I$21*12+$J$21)),ROUND($D$21*(1+$E$21/100)^(AX$1-$G$21),0),0)</f>
        <v/>
      </c>
      <c r="AY41" s="21">
        <f>IF(AND(AY$1*12+AY$2&gt;=$G$21*12+$H$21,OR($I$21="",AY$1*12+AY$2&lt;=$I$21*12+$J$21)),ROUND($D$21*(1+$E$21/100)^(AY$1-$G$21),0),0)</f>
        <v/>
      </c>
      <c r="AZ41" s="21">
        <f>IF(AND(AZ$1*12+AZ$2&gt;=$G$21*12+$H$21,OR($I$21="",AZ$1*12+AZ$2&lt;=$I$21*12+$J$21)),ROUND($D$21*(1+$E$21/100)^(AZ$1-$G$21),0),0)</f>
        <v/>
      </c>
      <c r="BA41" s="21">
        <f>IF(AND(BA$1*12+BA$2&gt;=$G$21*12+$H$21,OR($I$21="",BA$1*12+BA$2&lt;=$I$21*12+$J$21)),ROUND($D$21*(1+$E$21/100)^(BA$1-$G$21),0),0)</f>
        <v/>
      </c>
      <c r="BB41" s="21">
        <f>IF(AND(BB$1*12+BB$2&gt;=$G$21*12+$H$21,OR($I$21="",BB$1*12+BB$2&lt;=$I$21*12+$J$21)),ROUND($D$21*(1+$E$21/100)^(BB$1-$G$21),0),0)</f>
        <v/>
      </c>
      <c r="BC41" s="21" t="n"/>
      <c r="BD41" s="21" t="n"/>
      <c r="BE41" s="21" t="n"/>
      <c r="BF41" s="21" t="n"/>
      <c r="BG41" s="21" t="n"/>
      <c r="BH41" s="21" t="n"/>
    </row>
    <row r="42">
      <c r="A42" t="inlineStr">
        <is>
          <t>Pos 16 — Brutto</t>
        </is>
      </c>
      <c r="B42" s="21">
        <f>IF(AND(B$1*12+B$2&gt;=$G$22*12+$H$22,OR($I$22="",B$1*12+B$2&lt;=$I$22*12+$J$22)),ROUND($D$22*(1+$E$22/100)^(B$1-$G$22),0),0)</f>
        <v/>
      </c>
      <c r="C42" s="21">
        <f>IF(AND(C$1*12+C$2&gt;=$G$22*12+$H$22,OR($I$22="",C$1*12+C$2&lt;=$I$22*12+$J$22)),ROUND($D$22*(1+$E$22/100)^(C$1-$G$22),0),0)</f>
        <v/>
      </c>
      <c r="D42" s="21">
        <f>IF(AND(D$1*12+D$2&gt;=$G$22*12+$H$22,OR($I$22="",D$1*12+D$2&lt;=$I$22*12+$J$22)),ROUND($D$22*(1+$E$22/100)^(D$1-$G$22),0),0)</f>
        <v/>
      </c>
      <c r="E42" s="21">
        <f>IF(AND(E$1*12+E$2&gt;=$G$22*12+$H$22,OR($I$22="",E$1*12+E$2&lt;=$I$22*12+$J$22)),ROUND($D$22*(1+$E$22/100)^(E$1-$G$22),0),0)</f>
        <v/>
      </c>
      <c r="F42" s="21">
        <f>IF(AND(F$1*12+F$2&gt;=$G$22*12+$H$22,OR($I$22="",F$1*12+F$2&lt;=$I$22*12+$J$22)),ROUND($D$22*(1+$E$22/100)^(F$1-$G$22),0),0)</f>
        <v/>
      </c>
      <c r="G42" s="21">
        <f>IF(AND(G$1*12+G$2&gt;=$G$22*12+$H$22,OR($I$22="",G$1*12+G$2&lt;=$I$22*12+$J$22)),ROUND($D$22*(1+$E$22/100)^(G$1-$G$22),0),0)</f>
        <v/>
      </c>
      <c r="H42" s="21">
        <f>IF(AND(H$1*12+H$2&gt;=$G$22*12+$H$22,OR($I$22="",H$1*12+H$2&lt;=$I$22*12+$J$22)),ROUND($D$22*(1+$E$22/100)^(H$1-$G$22),0),0)</f>
        <v/>
      </c>
      <c r="I42" s="21">
        <f>IF(AND(I$1*12+I$2&gt;=$G$22*12+$H$22,OR($I$22="",I$1*12+I$2&lt;=$I$22*12+$J$22)),ROUND($D$22*(1+$E$22/100)^(I$1-$G$22),0),0)</f>
        <v/>
      </c>
      <c r="J42" s="21">
        <f>IF(AND(J$1*12+J$2&gt;=$G$22*12+$H$22,OR($I$22="",J$1*12+J$2&lt;=$I$22*12+$J$22)),ROUND($D$22*(1+$E$22/100)^(J$1-$G$22),0),0)</f>
        <v/>
      </c>
      <c r="K42" s="21">
        <f>IF(AND(K$1*12+K$2&gt;=$G$22*12+$H$22,OR($I$22="",K$1*12+K$2&lt;=$I$22*12+$J$22)),ROUND($D$22*(1+$E$22/100)^(K$1-$G$22),0),0)</f>
        <v/>
      </c>
      <c r="L42" s="21">
        <f>IF(AND(L$1*12+L$2&gt;=$G$22*12+$H$22,OR($I$22="",L$1*12+L$2&lt;=$I$22*12+$J$22)),ROUND($D$22*(1+$E$22/100)^(L$1-$G$22),0),0)</f>
        <v/>
      </c>
      <c r="M42" s="21">
        <f>IF(AND(M$1*12+M$2&gt;=$G$22*12+$H$22,OR($I$22="",M$1*12+M$2&lt;=$I$22*12+$J$22)),ROUND($D$22*(1+$E$22/100)^(M$1-$G$22),0),0)</f>
        <v/>
      </c>
      <c r="N42" s="21">
        <f>IF(AND(N$1*12+N$2&gt;=$G$22*12+$H$22,OR($I$22="",N$1*12+N$2&lt;=$I$22*12+$J$22)),ROUND($D$22*(1+$E$22/100)^(N$1-$G$22),0),0)</f>
        <v/>
      </c>
      <c r="O42" s="21">
        <f>IF(AND(O$1*12+O$2&gt;=$G$22*12+$H$22,OR($I$22="",O$1*12+O$2&lt;=$I$22*12+$J$22)),ROUND($D$22*(1+$E$22/100)^(O$1-$G$22),0),0)</f>
        <v/>
      </c>
      <c r="P42" s="21">
        <f>IF(AND(P$1*12+P$2&gt;=$G$22*12+$H$22,OR($I$22="",P$1*12+P$2&lt;=$I$22*12+$J$22)),ROUND($D$22*(1+$E$22/100)^(P$1-$G$22),0),0)</f>
        <v/>
      </c>
      <c r="Q42" s="21">
        <f>IF(AND(Q$1*12+Q$2&gt;=$G$22*12+$H$22,OR($I$22="",Q$1*12+Q$2&lt;=$I$22*12+$J$22)),ROUND($D$22*(1+$E$22/100)^(Q$1-$G$22),0),0)</f>
        <v/>
      </c>
      <c r="R42" s="21">
        <f>IF(AND(R$1*12+R$2&gt;=$G$22*12+$H$22,OR($I$22="",R$1*12+R$2&lt;=$I$22*12+$J$22)),ROUND($D$22*(1+$E$22/100)^(R$1-$G$22),0),0)</f>
        <v/>
      </c>
      <c r="S42" s="21">
        <f>IF(AND(S$1*12+S$2&gt;=$G$22*12+$H$22,OR($I$22="",S$1*12+S$2&lt;=$I$22*12+$J$22)),ROUND($D$22*(1+$E$22/100)^(S$1-$G$22),0),0)</f>
        <v/>
      </c>
      <c r="T42" s="21">
        <f>IF(AND(T$1*12+T$2&gt;=$G$22*12+$H$22,OR($I$22="",T$1*12+T$2&lt;=$I$22*12+$J$22)),ROUND($D$22*(1+$E$22/100)^(T$1-$G$22),0),0)</f>
        <v/>
      </c>
      <c r="U42" s="21">
        <f>IF(AND(U$1*12+U$2&gt;=$G$22*12+$H$22,OR($I$22="",U$1*12+U$2&lt;=$I$22*12+$J$22)),ROUND($D$22*(1+$E$22/100)^(U$1-$G$22),0),0)</f>
        <v/>
      </c>
      <c r="V42" s="21">
        <f>IF(AND(V$1*12+V$2&gt;=$G$22*12+$H$22,OR($I$22="",V$1*12+V$2&lt;=$I$22*12+$J$22)),ROUND($D$22*(1+$E$22/100)^(V$1-$G$22),0),0)</f>
        <v/>
      </c>
      <c r="W42" s="21">
        <f>IF(AND(W$1*12+W$2&gt;=$G$22*12+$H$22,OR($I$22="",W$1*12+W$2&lt;=$I$22*12+$J$22)),ROUND($D$22*(1+$E$22/100)^(W$1-$G$22),0),0)</f>
        <v/>
      </c>
      <c r="X42" s="21">
        <f>IF(AND(X$1*12+X$2&gt;=$G$22*12+$H$22,OR($I$22="",X$1*12+X$2&lt;=$I$22*12+$J$22)),ROUND($D$22*(1+$E$22/100)^(X$1-$G$22),0),0)</f>
        <v/>
      </c>
      <c r="Y42" s="21">
        <f>IF(AND(Y$1*12+Y$2&gt;=$G$22*12+$H$22,OR($I$22="",Y$1*12+Y$2&lt;=$I$22*12+$J$22)),ROUND($D$22*(1+$E$22/100)^(Y$1-$G$22),0),0)</f>
        <v/>
      </c>
      <c r="Z42" s="21">
        <f>IF(AND(Z$1*12+Z$2&gt;=$G$22*12+$H$22,OR($I$22="",Z$1*12+Z$2&lt;=$I$22*12+$J$22)),ROUND($D$22*(1+$E$22/100)^(Z$1-$G$22),0),0)</f>
        <v/>
      </c>
      <c r="AA42" s="21">
        <f>IF(AND(AA$1*12+AA$2&gt;=$G$22*12+$H$22,OR($I$22="",AA$1*12+AA$2&lt;=$I$22*12+$J$22)),ROUND($D$22*(1+$E$22/100)^(AA$1-$G$22),0),0)</f>
        <v/>
      </c>
      <c r="AB42" s="21">
        <f>IF(AND(AB$1*12+AB$2&gt;=$G$22*12+$H$22,OR($I$22="",AB$1*12+AB$2&lt;=$I$22*12+$J$22)),ROUND($D$22*(1+$E$22/100)^(AB$1-$G$22),0),0)</f>
        <v/>
      </c>
      <c r="AC42" s="21">
        <f>IF(AND(AC$1*12+AC$2&gt;=$G$22*12+$H$22,OR($I$22="",AC$1*12+AC$2&lt;=$I$22*12+$J$22)),ROUND($D$22*(1+$E$22/100)^(AC$1-$G$22),0),0)</f>
        <v/>
      </c>
      <c r="AD42" s="21">
        <f>IF(AND(AD$1*12+AD$2&gt;=$G$22*12+$H$22,OR($I$22="",AD$1*12+AD$2&lt;=$I$22*12+$J$22)),ROUND($D$22*(1+$E$22/100)^(AD$1-$G$22),0),0)</f>
        <v/>
      </c>
      <c r="AE42" s="21">
        <f>IF(AND(AE$1*12+AE$2&gt;=$G$22*12+$H$22,OR($I$22="",AE$1*12+AE$2&lt;=$I$22*12+$J$22)),ROUND($D$22*(1+$E$22/100)^(AE$1-$G$22),0),0)</f>
        <v/>
      </c>
      <c r="AF42" s="21">
        <f>IF(AND(AF$1*12+AF$2&gt;=$G$22*12+$H$22,OR($I$22="",AF$1*12+AF$2&lt;=$I$22*12+$J$22)),ROUND($D$22*(1+$E$22/100)^(AF$1-$G$22),0),0)</f>
        <v/>
      </c>
      <c r="AG42" s="21">
        <f>IF(AND(AG$1*12+AG$2&gt;=$G$22*12+$H$22,OR($I$22="",AG$1*12+AG$2&lt;=$I$22*12+$J$22)),ROUND($D$22*(1+$E$22/100)^(AG$1-$G$22),0),0)</f>
        <v/>
      </c>
      <c r="AH42" s="21">
        <f>IF(AND(AH$1*12+AH$2&gt;=$G$22*12+$H$22,OR($I$22="",AH$1*12+AH$2&lt;=$I$22*12+$J$22)),ROUND($D$22*(1+$E$22/100)^(AH$1-$G$22),0),0)</f>
        <v/>
      </c>
      <c r="AI42" s="21">
        <f>IF(AND(AI$1*12+AI$2&gt;=$G$22*12+$H$22,OR($I$22="",AI$1*12+AI$2&lt;=$I$22*12+$J$22)),ROUND($D$22*(1+$E$22/100)^(AI$1-$G$22),0),0)</f>
        <v/>
      </c>
      <c r="AJ42" s="21">
        <f>IF(AND(AJ$1*12+AJ$2&gt;=$G$22*12+$H$22,OR($I$22="",AJ$1*12+AJ$2&lt;=$I$22*12+$J$22)),ROUND($D$22*(1+$E$22/100)^(AJ$1-$G$22),0),0)</f>
        <v/>
      </c>
      <c r="AK42" s="21">
        <f>IF(AND(AK$1*12+AK$2&gt;=$G$22*12+$H$22,OR($I$22="",AK$1*12+AK$2&lt;=$I$22*12+$J$22)),ROUND($D$22*(1+$E$22/100)^(AK$1-$G$22),0),0)</f>
        <v/>
      </c>
      <c r="AL42" s="21">
        <f>IF(AND(AL$1*12+AL$2&gt;=$G$22*12+$H$22,OR($I$22="",AL$1*12+AL$2&lt;=$I$22*12+$J$22)),ROUND($D$22*(1+$E$22/100)^(AL$1-$G$22),0),0)</f>
        <v/>
      </c>
      <c r="AM42" s="21">
        <f>IF(AND(AM$1*12+AM$2&gt;=$G$22*12+$H$22,OR($I$22="",AM$1*12+AM$2&lt;=$I$22*12+$J$22)),ROUND($D$22*(1+$E$22/100)^(AM$1-$G$22),0),0)</f>
        <v/>
      </c>
      <c r="AN42" s="21">
        <f>IF(AND(AN$1*12+AN$2&gt;=$G$22*12+$H$22,OR($I$22="",AN$1*12+AN$2&lt;=$I$22*12+$J$22)),ROUND($D$22*(1+$E$22/100)^(AN$1-$G$22),0),0)</f>
        <v/>
      </c>
      <c r="AO42" s="21">
        <f>IF(AND(AO$1*12+AO$2&gt;=$G$22*12+$H$22,OR($I$22="",AO$1*12+AO$2&lt;=$I$22*12+$J$22)),ROUND($D$22*(1+$E$22/100)^(AO$1-$G$22),0),0)</f>
        <v/>
      </c>
      <c r="AP42" s="21">
        <f>IF(AND(AP$1*12+AP$2&gt;=$G$22*12+$H$22,OR($I$22="",AP$1*12+AP$2&lt;=$I$22*12+$J$22)),ROUND($D$22*(1+$E$22/100)^(AP$1-$G$22),0),0)</f>
        <v/>
      </c>
      <c r="AQ42" s="21">
        <f>IF(AND(AQ$1*12+AQ$2&gt;=$G$22*12+$H$22,OR($I$22="",AQ$1*12+AQ$2&lt;=$I$22*12+$J$22)),ROUND($D$22*(1+$E$22/100)^(AQ$1-$G$22),0),0)</f>
        <v/>
      </c>
      <c r="AR42" s="21">
        <f>IF(AND(AR$1*12+AR$2&gt;=$G$22*12+$H$22,OR($I$22="",AR$1*12+AR$2&lt;=$I$22*12+$J$22)),ROUND($D$22*(1+$E$22/100)^(AR$1-$G$22),0),0)</f>
        <v/>
      </c>
      <c r="AS42" s="21">
        <f>IF(AND(AS$1*12+AS$2&gt;=$G$22*12+$H$22,OR($I$22="",AS$1*12+AS$2&lt;=$I$22*12+$J$22)),ROUND($D$22*(1+$E$22/100)^(AS$1-$G$22),0),0)</f>
        <v/>
      </c>
      <c r="AT42" s="21">
        <f>IF(AND(AT$1*12+AT$2&gt;=$G$22*12+$H$22,OR($I$22="",AT$1*12+AT$2&lt;=$I$22*12+$J$22)),ROUND($D$22*(1+$E$22/100)^(AT$1-$G$22),0),0)</f>
        <v/>
      </c>
      <c r="AU42" s="21">
        <f>IF(AND(AU$1*12+AU$2&gt;=$G$22*12+$H$22,OR($I$22="",AU$1*12+AU$2&lt;=$I$22*12+$J$22)),ROUND($D$22*(1+$E$22/100)^(AU$1-$G$22),0),0)</f>
        <v/>
      </c>
      <c r="AV42" s="21">
        <f>IF(AND(AV$1*12+AV$2&gt;=$G$22*12+$H$22,OR($I$22="",AV$1*12+AV$2&lt;=$I$22*12+$J$22)),ROUND($D$22*(1+$E$22/100)^(AV$1-$G$22),0),0)</f>
        <v/>
      </c>
      <c r="AW42" s="21">
        <f>IF(AND(AW$1*12+AW$2&gt;=$G$22*12+$H$22,OR($I$22="",AW$1*12+AW$2&lt;=$I$22*12+$J$22)),ROUND($D$22*(1+$E$22/100)^(AW$1-$G$22),0),0)</f>
        <v/>
      </c>
      <c r="AX42" s="21">
        <f>IF(AND(AX$1*12+AX$2&gt;=$G$22*12+$H$22,OR($I$22="",AX$1*12+AX$2&lt;=$I$22*12+$J$22)),ROUND($D$22*(1+$E$22/100)^(AX$1-$G$22),0),0)</f>
        <v/>
      </c>
      <c r="AY42" s="21">
        <f>IF(AND(AY$1*12+AY$2&gt;=$G$22*12+$H$22,OR($I$22="",AY$1*12+AY$2&lt;=$I$22*12+$J$22)),ROUND($D$22*(1+$E$22/100)^(AY$1-$G$22),0),0)</f>
        <v/>
      </c>
      <c r="AZ42" s="21">
        <f>IF(AND(AZ$1*12+AZ$2&gt;=$G$22*12+$H$22,OR($I$22="",AZ$1*12+AZ$2&lt;=$I$22*12+$J$22)),ROUND($D$22*(1+$E$22/100)^(AZ$1-$G$22),0),0)</f>
        <v/>
      </c>
      <c r="BA42" s="21">
        <f>IF(AND(BA$1*12+BA$2&gt;=$G$22*12+$H$22,OR($I$22="",BA$1*12+BA$2&lt;=$I$22*12+$J$22)),ROUND($D$22*(1+$E$22/100)^(BA$1-$G$22),0),0)</f>
        <v/>
      </c>
      <c r="BB42" s="21">
        <f>IF(AND(BB$1*12+BB$2&gt;=$G$22*12+$H$22,OR($I$22="",BB$1*12+BB$2&lt;=$I$22*12+$J$22)),ROUND($D$22*(1+$E$22/100)^(BB$1-$G$22),0),0)</f>
        <v/>
      </c>
      <c r="BC42" s="21" t="n"/>
      <c r="BD42" s="21" t="n"/>
      <c r="BE42" s="21" t="n"/>
      <c r="BF42" s="21" t="n"/>
      <c r="BG42" s="21" t="n"/>
      <c r="BH42" s="21" t="n"/>
    </row>
    <row r="43">
      <c r="A43" t="inlineStr">
        <is>
          <t>Pos 17 — Brutto</t>
        </is>
      </c>
      <c r="B43" s="21">
        <f>IF(AND(B$1*12+B$2&gt;=$G$23*12+$H$23,OR($I$23="",B$1*12+B$2&lt;=$I$23*12+$J$23)),ROUND($D$23*(1+$E$23/100)^(B$1-$G$23),0),0)</f>
        <v/>
      </c>
      <c r="C43" s="21">
        <f>IF(AND(C$1*12+C$2&gt;=$G$23*12+$H$23,OR($I$23="",C$1*12+C$2&lt;=$I$23*12+$J$23)),ROUND($D$23*(1+$E$23/100)^(C$1-$G$23),0),0)</f>
        <v/>
      </c>
      <c r="D43" s="21">
        <f>IF(AND(D$1*12+D$2&gt;=$G$23*12+$H$23,OR($I$23="",D$1*12+D$2&lt;=$I$23*12+$J$23)),ROUND($D$23*(1+$E$23/100)^(D$1-$G$23),0),0)</f>
        <v/>
      </c>
      <c r="E43" s="21">
        <f>IF(AND(E$1*12+E$2&gt;=$G$23*12+$H$23,OR($I$23="",E$1*12+E$2&lt;=$I$23*12+$J$23)),ROUND($D$23*(1+$E$23/100)^(E$1-$G$23),0),0)</f>
        <v/>
      </c>
      <c r="F43" s="21">
        <f>IF(AND(F$1*12+F$2&gt;=$G$23*12+$H$23,OR($I$23="",F$1*12+F$2&lt;=$I$23*12+$J$23)),ROUND($D$23*(1+$E$23/100)^(F$1-$G$23),0),0)</f>
        <v/>
      </c>
      <c r="G43" s="21">
        <f>IF(AND(G$1*12+G$2&gt;=$G$23*12+$H$23,OR($I$23="",G$1*12+G$2&lt;=$I$23*12+$J$23)),ROUND($D$23*(1+$E$23/100)^(G$1-$G$23),0),0)</f>
        <v/>
      </c>
      <c r="H43" s="21">
        <f>IF(AND(H$1*12+H$2&gt;=$G$23*12+$H$23,OR($I$23="",H$1*12+H$2&lt;=$I$23*12+$J$23)),ROUND($D$23*(1+$E$23/100)^(H$1-$G$23),0),0)</f>
        <v/>
      </c>
      <c r="I43" s="21">
        <f>IF(AND(I$1*12+I$2&gt;=$G$23*12+$H$23,OR($I$23="",I$1*12+I$2&lt;=$I$23*12+$J$23)),ROUND($D$23*(1+$E$23/100)^(I$1-$G$23),0),0)</f>
        <v/>
      </c>
      <c r="J43" s="21">
        <f>IF(AND(J$1*12+J$2&gt;=$G$23*12+$H$23,OR($I$23="",J$1*12+J$2&lt;=$I$23*12+$J$23)),ROUND($D$23*(1+$E$23/100)^(J$1-$G$23),0),0)</f>
        <v/>
      </c>
      <c r="K43" s="21">
        <f>IF(AND(K$1*12+K$2&gt;=$G$23*12+$H$23,OR($I$23="",K$1*12+K$2&lt;=$I$23*12+$J$23)),ROUND($D$23*(1+$E$23/100)^(K$1-$G$23),0),0)</f>
        <v/>
      </c>
      <c r="L43" s="21">
        <f>IF(AND(L$1*12+L$2&gt;=$G$23*12+$H$23,OR($I$23="",L$1*12+L$2&lt;=$I$23*12+$J$23)),ROUND($D$23*(1+$E$23/100)^(L$1-$G$23),0),0)</f>
        <v/>
      </c>
      <c r="M43" s="21">
        <f>IF(AND(M$1*12+M$2&gt;=$G$23*12+$H$23,OR($I$23="",M$1*12+M$2&lt;=$I$23*12+$J$23)),ROUND($D$23*(1+$E$23/100)^(M$1-$G$23),0),0)</f>
        <v/>
      </c>
      <c r="N43" s="21">
        <f>IF(AND(N$1*12+N$2&gt;=$G$23*12+$H$23,OR($I$23="",N$1*12+N$2&lt;=$I$23*12+$J$23)),ROUND($D$23*(1+$E$23/100)^(N$1-$G$23),0),0)</f>
        <v/>
      </c>
      <c r="O43" s="21">
        <f>IF(AND(O$1*12+O$2&gt;=$G$23*12+$H$23,OR($I$23="",O$1*12+O$2&lt;=$I$23*12+$J$23)),ROUND($D$23*(1+$E$23/100)^(O$1-$G$23),0),0)</f>
        <v/>
      </c>
      <c r="P43" s="21">
        <f>IF(AND(P$1*12+P$2&gt;=$G$23*12+$H$23,OR($I$23="",P$1*12+P$2&lt;=$I$23*12+$J$23)),ROUND($D$23*(1+$E$23/100)^(P$1-$G$23),0),0)</f>
        <v/>
      </c>
      <c r="Q43" s="21">
        <f>IF(AND(Q$1*12+Q$2&gt;=$G$23*12+$H$23,OR($I$23="",Q$1*12+Q$2&lt;=$I$23*12+$J$23)),ROUND($D$23*(1+$E$23/100)^(Q$1-$G$23),0),0)</f>
        <v/>
      </c>
      <c r="R43" s="21">
        <f>IF(AND(R$1*12+R$2&gt;=$G$23*12+$H$23,OR($I$23="",R$1*12+R$2&lt;=$I$23*12+$J$23)),ROUND($D$23*(1+$E$23/100)^(R$1-$G$23),0),0)</f>
        <v/>
      </c>
      <c r="S43" s="21">
        <f>IF(AND(S$1*12+S$2&gt;=$G$23*12+$H$23,OR($I$23="",S$1*12+S$2&lt;=$I$23*12+$J$23)),ROUND($D$23*(1+$E$23/100)^(S$1-$G$23),0),0)</f>
        <v/>
      </c>
      <c r="T43" s="21">
        <f>IF(AND(T$1*12+T$2&gt;=$G$23*12+$H$23,OR($I$23="",T$1*12+T$2&lt;=$I$23*12+$J$23)),ROUND($D$23*(1+$E$23/100)^(T$1-$G$23),0),0)</f>
        <v/>
      </c>
      <c r="U43" s="21">
        <f>IF(AND(U$1*12+U$2&gt;=$G$23*12+$H$23,OR($I$23="",U$1*12+U$2&lt;=$I$23*12+$J$23)),ROUND($D$23*(1+$E$23/100)^(U$1-$G$23),0),0)</f>
        <v/>
      </c>
      <c r="V43" s="21">
        <f>IF(AND(V$1*12+V$2&gt;=$G$23*12+$H$23,OR($I$23="",V$1*12+V$2&lt;=$I$23*12+$J$23)),ROUND($D$23*(1+$E$23/100)^(V$1-$G$23),0),0)</f>
        <v/>
      </c>
      <c r="W43" s="21">
        <f>IF(AND(W$1*12+W$2&gt;=$G$23*12+$H$23,OR($I$23="",W$1*12+W$2&lt;=$I$23*12+$J$23)),ROUND($D$23*(1+$E$23/100)^(W$1-$G$23),0),0)</f>
        <v/>
      </c>
      <c r="X43" s="21">
        <f>IF(AND(X$1*12+X$2&gt;=$G$23*12+$H$23,OR($I$23="",X$1*12+X$2&lt;=$I$23*12+$J$23)),ROUND($D$23*(1+$E$23/100)^(X$1-$G$23),0),0)</f>
        <v/>
      </c>
      <c r="Y43" s="21">
        <f>IF(AND(Y$1*12+Y$2&gt;=$G$23*12+$H$23,OR($I$23="",Y$1*12+Y$2&lt;=$I$23*12+$J$23)),ROUND($D$23*(1+$E$23/100)^(Y$1-$G$23),0),0)</f>
        <v/>
      </c>
      <c r="Z43" s="21">
        <f>IF(AND(Z$1*12+Z$2&gt;=$G$23*12+$H$23,OR($I$23="",Z$1*12+Z$2&lt;=$I$23*12+$J$23)),ROUND($D$23*(1+$E$23/100)^(Z$1-$G$23),0),0)</f>
        <v/>
      </c>
      <c r="AA43" s="21">
        <f>IF(AND(AA$1*12+AA$2&gt;=$G$23*12+$H$23,OR($I$23="",AA$1*12+AA$2&lt;=$I$23*12+$J$23)),ROUND($D$23*(1+$E$23/100)^(AA$1-$G$23),0),0)</f>
        <v/>
      </c>
      <c r="AB43" s="21">
        <f>IF(AND(AB$1*12+AB$2&gt;=$G$23*12+$H$23,OR($I$23="",AB$1*12+AB$2&lt;=$I$23*12+$J$23)),ROUND($D$23*(1+$E$23/100)^(AB$1-$G$23),0),0)</f>
        <v/>
      </c>
      <c r="AC43" s="21">
        <f>IF(AND(AC$1*12+AC$2&gt;=$G$23*12+$H$23,OR($I$23="",AC$1*12+AC$2&lt;=$I$23*12+$J$23)),ROUND($D$23*(1+$E$23/100)^(AC$1-$G$23),0),0)</f>
        <v/>
      </c>
      <c r="AD43" s="21">
        <f>IF(AND(AD$1*12+AD$2&gt;=$G$23*12+$H$23,OR($I$23="",AD$1*12+AD$2&lt;=$I$23*12+$J$23)),ROUND($D$23*(1+$E$23/100)^(AD$1-$G$23),0),0)</f>
        <v/>
      </c>
      <c r="AE43" s="21">
        <f>IF(AND(AE$1*12+AE$2&gt;=$G$23*12+$H$23,OR($I$23="",AE$1*12+AE$2&lt;=$I$23*12+$J$23)),ROUND($D$23*(1+$E$23/100)^(AE$1-$G$23),0),0)</f>
        <v/>
      </c>
      <c r="AF43" s="21">
        <f>IF(AND(AF$1*12+AF$2&gt;=$G$23*12+$H$23,OR($I$23="",AF$1*12+AF$2&lt;=$I$23*12+$J$23)),ROUND($D$23*(1+$E$23/100)^(AF$1-$G$23),0),0)</f>
        <v/>
      </c>
      <c r="AG43" s="21">
        <f>IF(AND(AG$1*12+AG$2&gt;=$G$23*12+$H$23,OR($I$23="",AG$1*12+AG$2&lt;=$I$23*12+$J$23)),ROUND($D$23*(1+$E$23/100)^(AG$1-$G$23),0),0)</f>
        <v/>
      </c>
      <c r="AH43" s="21">
        <f>IF(AND(AH$1*12+AH$2&gt;=$G$23*12+$H$23,OR($I$23="",AH$1*12+AH$2&lt;=$I$23*12+$J$23)),ROUND($D$23*(1+$E$23/100)^(AH$1-$G$23),0),0)</f>
        <v/>
      </c>
      <c r="AI43" s="21">
        <f>IF(AND(AI$1*12+AI$2&gt;=$G$23*12+$H$23,OR($I$23="",AI$1*12+AI$2&lt;=$I$23*12+$J$23)),ROUND($D$23*(1+$E$23/100)^(AI$1-$G$23),0),0)</f>
        <v/>
      </c>
      <c r="AJ43" s="21">
        <f>IF(AND(AJ$1*12+AJ$2&gt;=$G$23*12+$H$23,OR($I$23="",AJ$1*12+AJ$2&lt;=$I$23*12+$J$23)),ROUND($D$23*(1+$E$23/100)^(AJ$1-$G$23),0),0)</f>
        <v/>
      </c>
      <c r="AK43" s="21">
        <f>IF(AND(AK$1*12+AK$2&gt;=$G$23*12+$H$23,OR($I$23="",AK$1*12+AK$2&lt;=$I$23*12+$J$23)),ROUND($D$23*(1+$E$23/100)^(AK$1-$G$23),0),0)</f>
        <v/>
      </c>
      <c r="AL43" s="21">
        <f>IF(AND(AL$1*12+AL$2&gt;=$G$23*12+$H$23,OR($I$23="",AL$1*12+AL$2&lt;=$I$23*12+$J$23)),ROUND($D$23*(1+$E$23/100)^(AL$1-$G$23),0),0)</f>
        <v/>
      </c>
      <c r="AM43" s="21">
        <f>IF(AND(AM$1*12+AM$2&gt;=$G$23*12+$H$23,OR($I$23="",AM$1*12+AM$2&lt;=$I$23*12+$J$23)),ROUND($D$23*(1+$E$23/100)^(AM$1-$G$23),0),0)</f>
        <v/>
      </c>
      <c r="AN43" s="21">
        <f>IF(AND(AN$1*12+AN$2&gt;=$G$23*12+$H$23,OR($I$23="",AN$1*12+AN$2&lt;=$I$23*12+$J$23)),ROUND($D$23*(1+$E$23/100)^(AN$1-$G$23),0),0)</f>
        <v/>
      </c>
      <c r="AO43" s="21">
        <f>IF(AND(AO$1*12+AO$2&gt;=$G$23*12+$H$23,OR($I$23="",AO$1*12+AO$2&lt;=$I$23*12+$J$23)),ROUND($D$23*(1+$E$23/100)^(AO$1-$G$23),0),0)</f>
        <v/>
      </c>
      <c r="AP43" s="21">
        <f>IF(AND(AP$1*12+AP$2&gt;=$G$23*12+$H$23,OR($I$23="",AP$1*12+AP$2&lt;=$I$23*12+$J$23)),ROUND($D$23*(1+$E$23/100)^(AP$1-$G$23),0),0)</f>
        <v/>
      </c>
      <c r="AQ43" s="21">
        <f>IF(AND(AQ$1*12+AQ$2&gt;=$G$23*12+$H$23,OR($I$23="",AQ$1*12+AQ$2&lt;=$I$23*12+$J$23)),ROUND($D$23*(1+$E$23/100)^(AQ$1-$G$23),0),0)</f>
        <v/>
      </c>
      <c r="AR43" s="21">
        <f>IF(AND(AR$1*12+AR$2&gt;=$G$23*12+$H$23,OR($I$23="",AR$1*12+AR$2&lt;=$I$23*12+$J$23)),ROUND($D$23*(1+$E$23/100)^(AR$1-$G$23),0),0)</f>
        <v/>
      </c>
      <c r="AS43" s="21">
        <f>IF(AND(AS$1*12+AS$2&gt;=$G$23*12+$H$23,OR($I$23="",AS$1*12+AS$2&lt;=$I$23*12+$J$23)),ROUND($D$23*(1+$E$23/100)^(AS$1-$G$23),0),0)</f>
        <v/>
      </c>
      <c r="AT43" s="21">
        <f>IF(AND(AT$1*12+AT$2&gt;=$G$23*12+$H$23,OR($I$23="",AT$1*12+AT$2&lt;=$I$23*12+$J$23)),ROUND($D$23*(1+$E$23/100)^(AT$1-$G$23),0),0)</f>
        <v/>
      </c>
      <c r="AU43" s="21">
        <f>IF(AND(AU$1*12+AU$2&gt;=$G$23*12+$H$23,OR($I$23="",AU$1*12+AU$2&lt;=$I$23*12+$J$23)),ROUND($D$23*(1+$E$23/100)^(AU$1-$G$23),0),0)</f>
        <v/>
      </c>
      <c r="AV43" s="21">
        <f>IF(AND(AV$1*12+AV$2&gt;=$G$23*12+$H$23,OR($I$23="",AV$1*12+AV$2&lt;=$I$23*12+$J$23)),ROUND($D$23*(1+$E$23/100)^(AV$1-$G$23),0),0)</f>
        <v/>
      </c>
      <c r="AW43" s="21">
        <f>IF(AND(AW$1*12+AW$2&gt;=$G$23*12+$H$23,OR($I$23="",AW$1*12+AW$2&lt;=$I$23*12+$J$23)),ROUND($D$23*(1+$E$23/100)^(AW$1-$G$23),0),0)</f>
        <v/>
      </c>
      <c r="AX43" s="21">
        <f>IF(AND(AX$1*12+AX$2&gt;=$G$23*12+$H$23,OR($I$23="",AX$1*12+AX$2&lt;=$I$23*12+$J$23)),ROUND($D$23*(1+$E$23/100)^(AX$1-$G$23),0),0)</f>
        <v/>
      </c>
      <c r="AY43" s="21">
        <f>IF(AND(AY$1*12+AY$2&gt;=$G$23*12+$H$23,OR($I$23="",AY$1*12+AY$2&lt;=$I$23*12+$J$23)),ROUND($D$23*(1+$E$23/100)^(AY$1-$G$23),0),0)</f>
        <v/>
      </c>
      <c r="AZ43" s="21">
        <f>IF(AND(AZ$1*12+AZ$2&gt;=$G$23*12+$H$23,OR($I$23="",AZ$1*12+AZ$2&lt;=$I$23*12+$J$23)),ROUND($D$23*(1+$E$23/100)^(AZ$1-$G$23),0),0)</f>
        <v/>
      </c>
      <c r="BA43" s="21">
        <f>IF(AND(BA$1*12+BA$2&gt;=$G$23*12+$H$23,OR($I$23="",BA$1*12+BA$2&lt;=$I$23*12+$J$23)),ROUND($D$23*(1+$E$23/100)^(BA$1-$G$23),0),0)</f>
        <v/>
      </c>
      <c r="BB43" s="21">
        <f>IF(AND(BB$1*12+BB$2&gt;=$G$23*12+$H$23,OR($I$23="",BB$1*12+BB$2&lt;=$I$23*12+$J$23)),ROUND($D$23*(1+$E$23/100)^(BB$1-$G$23),0),0)</f>
        <v/>
      </c>
      <c r="BC43" s="21" t="n"/>
      <c r="BD43" s="21" t="n"/>
      <c r="BE43" s="21" t="n"/>
      <c r="BF43" s="21" t="n"/>
      <c r="BG43" s="21" t="n"/>
      <c r="BH43" s="21" t="n"/>
    </row>
    <row r="44">
      <c r="A44" t="inlineStr">
        <is>
          <t>Pos 18 — Brutto</t>
        </is>
      </c>
      <c r="B44" s="21">
        <f>IF(AND(B$1*12+B$2&gt;=$G$24*12+$H$24,OR($I$24="",B$1*12+B$2&lt;=$I$24*12+$J$24)),ROUND($D$24*(1+$E$24/100)^(B$1-$G$24),0),0)</f>
        <v/>
      </c>
      <c r="C44" s="21">
        <f>IF(AND(C$1*12+C$2&gt;=$G$24*12+$H$24,OR($I$24="",C$1*12+C$2&lt;=$I$24*12+$J$24)),ROUND($D$24*(1+$E$24/100)^(C$1-$G$24),0),0)</f>
        <v/>
      </c>
      <c r="D44" s="21">
        <f>IF(AND(D$1*12+D$2&gt;=$G$24*12+$H$24,OR($I$24="",D$1*12+D$2&lt;=$I$24*12+$J$24)),ROUND($D$24*(1+$E$24/100)^(D$1-$G$24),0),0)</f>
        <v/>
      </c>
      <c r="E44" s="21">
        <f>IF(AND(E$1*12+E$2&gt;=$G$24*12+$H$24,OR($I$24="",E$1*12+E$2&lt;=$I$24*12+$J$24)),ROUND($D$24*(1+$E$24/100)^(E$1-$G$24),0),0)</f>
        <v/>
      </c>
      <c r="F44" s="21">
        <f>IF(AND(F$1*12+F$2&gt;=$G$24*12+$H$24,OR($I$24="",F$1*12+F$2&lt;=$I$24*12+$J$24)),ROUND($D$24*(1+$E$24/100)^(F$1-$G$24),0),0)</f>
        <v/>
      </c>
      <c r="G44" s="21">
        <f>IF(AND(G$1*12+G$2&gt;=$G$24*12+$H$24,OR($I$24="",G$1*12+G$2&lt;=$I$24*12+$J$24)),ROUND($D$24*(1+$E$24/100)^(G$1-$G$24),0),0)</f>
        <v/>
      </c>
      <c r="H44" s="21">
        <f>IF(AND(H$1*12+H$2&gt;=$G$24*12+$H$24,OR($I$24="",H$1*12+H$2&lt;=$I$24*12+$J$24)),ROUND($D$24*(1+$E$24/100)^(H$1-$G$24),0),0)</f>
        <v/>
      </c>
      <c r="I44" s="21">
        <f>IF(AND(I$1*12+I$2&gt;=$G$24*12+$H$24,OR($I$24="",I$1*12+I$2&lt;=$I$24*12+$J$24)),ROUND($D$24*(1+$E$24/100)^(I$1-$G$24),0),0)</f>
        <v/>
      </c>
      <c r="J44" s="21">
        <f>IF(AND(J$1*12+J$2&gt;=$G$24*12+$H$24,OR($I$24="",J$1*12+J$2&lt;=$I$24*12+$J$24)),ROUND($D$24*(1+$E$24/100)^(J$1-$G$24),0),0)</f>
        <v/>
      </c>
      <c r="K44" s="21">
        <f>IF(AND(K$1*12+K$2&gt;=$G$24*12+$H$24,OR($I$24="",K$1*12+K$2&lt;=$I$24*12+$J$24)),ROUND($D$24*(1+$E$24/100)^(K$1-$G$24),0),0)</f>
        <v/>
      </c>
      <c r="L44" s="21">
        <f>IF(AND(L$1*12+L$2&gt;=$G$24*12+$H$24,OR($I$24="",L$1*12+L$2&lt;=$I$24*12+$J$24)),ROUND($D$24*(1+$E$24/100)^(L$1-$G$24),0),0)</f>
        <v/>
      </c>
      <c r="M44" s="21">
        <f>IF(AND(M$1*12+M$2&gt;=$G$24*12+$H$24,OR($I$24="",M$1*12+M$2&lt;=$I$24*12+$J$24)),ROUND($D$24*(1+$E$24/100)^(M$1-$G$24),0),0)</f>
        <v/>
      </c>
      <c r="N44" s="21">
        <f>IF(AND(N$1*12+N$2&gt;=$G$24*12+$H$24,OR($I$24="",N$1*12+N$2&lt;=$I$24*12+$J$24)),ROUND($D$24*(1+$E$24/100)^(N$1-$G$24),0),0)</f>
        <v/>
      </c>
      <c r="O44" s="21">
        <f>IF(AND(O$1*12+O$2&gt;=$G$24*12+$H$24,OR($I$24="",O$1*12+O$2&lt;=$I$24*12+$J$24)),ROUND($D$24*(1+$E$24/100)^(O$1-$G$24),0),0)</f>
        <v/>
      </c>
      <c r="P44" s="21">
        <f>IF(AND(P$1*12+P$2&gt;=$G$24*12+$H$24,OR($I$24="",P$1*12+P$2&lt;=$I$24*12+$J$24)),ROUND($D$24*(1+$E$24/100)^(P$1-$G$24),0),0)</f>
        <v/>
      </c>
      <c r="Q44" s="21">
        <f>IF(AND(Q$1*12+Q$2&gt;=$G$24*12+$H$24,OR($I$24="",Q$1*12+Q$2&lt;=$I$24*12+$J$24)),ROUND($D$24*(1+$E$24/100)^(Q$1-$G$24),0),0)</f>
        <v/>
      </c>
      <c r="R44" s="21">
        <f>IF(AND(R$1*12+R$2&gt;=$G$24*12+$H$24,OR($I$24="",R$1*12+R$2&lt;=$I$24*12+$J$24)),ROUND($D$24*(1+$E$24/100)^(R$1-$G$24),0),0)</f>
        <v/>
      </c>
      <c r="S44" s="21">
        <f>IF(AND(S$1*12+S$2&gt;=$G$24*12+$H$24,OR($I$24="",S$1*12+S$2&lt;=$I$24*12+$J$24)),ROUND($D$24*(1+$E$24/100)^(S$1-$G$24),0),0)</f>
        <v/>
      </c>
      <c r="T44" s="21">
        <f>IF(AND(T$1*12+T$2&gt;=$G$24*12+$H$24,OR($I$24="",T$1*12+T$2&lt;=$I$24*12+$J$24)),ROUND($D$24*(1+$E$24/100)^(T$1-$G$24),0),0)</f>
        <v/>
      </c>
      <c r="U44" s="21">
        <f>IF(AND(U$1*12+U$2&gt;=$G$24*12+$H$24,OR($I$24="",U$1*12+U$2&lt;=$I$24*12+$J$24)),ROUND($D$24*(1+$E$24/100)^(U$1-$G$24),0),0)</f>
        <v/>
      </c>
      <c r="V44" s="21">
        <f>IF(AND(V$1*12+V$2&gt;=$G$24*12+$H$24,OR($I$24="",V$1*12+V$2&lt;=$I$24*12+$J$24)),ROUND($D$24*(1+$E$24/100)^(V$1-$G$24),0),0)</f>
        <v/>
      </c>
      <c r="W44" s="21">
        <f>IF(AND(W$1*12+W$2&gt;=$G$24*12+$H$24,OR($I$24="",W$1*12+W$2&lt;=$I$24*12+$J$24)),ROUND($D$24*(1+$E$24/100)^(W$1-$G$24),0),0)</f>
        <v/>
      </c>
      <c r="X44" s="21">
        <f>IF(AND(X$1*12+X$2&gt;=$G$24*12+$H$24,OR($I$24="",X$1*12+X$2&lt;=$I$24*12+$J$24)),ROUND($D$24*(1+$E$24/100)^(X$1-$G$24),0),0)</f>
        <v/>
      </c>
      <c r="Y44" s="21">
        <f>IF(AND(Y$1*12+Y$2&gt;=$G$24*12+$H$24,OR($I$24="",Y$1*12+Y$2&lt;=$I$24*12+$J$24)),ROUND($D$24*(1+$E$24/100)^(Y$1-$G$24),0),0)</f>
        <v/>
      </c>
      <c r="Z44" s="21">
        <f>IF(AND(Z$1*12+Z$2&gt;=$G$24*12+$H$24,OR($I$24="",Z$1*12+Z$2&lt;=$I$24*12+$J$24)),ROUND($D$24*(1+$E$24/100)^(Z$1-$G$24),0),0)</f>
        <v/>
      </c>
      <c r="AA44" s="21">
        <f>IF(AND(AA$1*12+AA$2&gt;=$G$24*12+$H$24,OR($I$24="",AA$1*12+AA$2&lt;=$I$24*12+$J$24)),ROUND($D$24*(1+$E$24/100)^(AA$1-$G$24),0),0)</f>
        <v/>
      </c>
      <c r="AB44" s="21">
        <f>IF(AND(AB$1*12+AB$2&gt;=$G$24*12+$H$24,OR($I$24="",AB$1*12+AB$2&lt;=$I$24*12+$J$24)),ROUND($D$24*(1+$E$24/100)^(AB$1-$G$24),0),0)</f>
        <v/>
      </c>
      <c r="AC44" s="21">
        <f>IF(AND(AC$1*12+AC$2&gt;=$G$24*12+$H$24,OR($I$24="",AC$1*12+AC$2&lt;=$I$24*12+$J$24)),ROUND($D$24*(1+$E$24/100)^(AC$1-$G$24),0),0)</f>
        <v/>
      </c>
      <c r="AD44" s="21">
        <f>IF(AND(AD$1*12+AD$2&gt;=$G$24*12+$H$24,OR($I$24="",AD$1*12+AD$2&lt;=$I$24*12+$J$24)),ROUND($D$24*(1+$E$24/100)^(AD$1-$G$24),0),0)</f>
        <v/>
      </c>
      <c r="AE44" s="21">
        <f>IF(AND(AE$1*12+AE$2&gt;=$G$24*12+$H$24,OR($I$24="",AE$1*12+AE$2&lt;=$I$24*12+$J$24)),ROUND($D$24*(1+$E$24/100)^(AE$1-$G$24),0),0)</f>
        <v/>
      </c>
      <c r="AF44" s="21">
        <f>IF(AND(AF$1*12+AF$2&gt;=$G$24*12+$H$24,OR($I$24="",AF$1*12+AF$2&lt;=$I$24*12+$J$24)),ROUND($D$24*(1+$E$24/100)^(AF$1-$G$24),0),0)</f>
        <v/>
      </c>
      <c r="AG44" s="21">
        <f>IF(AND(AG$1*12+AG$2&gt;=$G$24*12+$H$24,OR($I$24="",AG$1*12+AG$2&lt;=$I$24*12+$J$24)),ROUND($D$24*(1+$E$24/100)^(AG$1-$G$24),0),0)</f>
        <v/>
      </c>
      <c r="AH44" s="21">
        <f>IF(AND(AH$1*12+AH$2&gt;=$G$24*12+$H$24,OR($I$24="",AH$1*12+AH$2&lt;=$I$24*12+$J$24)),ROUND($D$24*(1+$E$24/100)^(AH$1-$G$24),0),0)</f>
        <v/>
      </c>
      <c r="AI44" s="21">
        <f>IF(AND(AI$1*12+AI$2&gt;=$G$24*12+$H$24,OR($I$24="",AI$1*12+AI$2&lt;=$I$24*12+$J$24)),ROUND($D$24*(1+$E$24/100)^(AI$1-$G$24),0),0)</f>
        <v/>
      </c>
      <c r="AJ44" s="21">
        <f>IF(AND(AJ$1*12+AJ$2&gt;=$G$24*12+$H$24,OR($I$24="",AJ$1*12+AJ$2&lt;=$I$24*12+$J$24)),ROUND($D$24*(1+$E$24/100)^(AJ$1-$G$24),0),0)</f>
        <v/>
      </c>
      <c r="AK44" s="21">
        <f>IF(AND(AK$1*12+AK$2&gt;=$G$24*12+$H$24,OR($I$24="",AK$1*12+AK$2&lt;=$I$24*12+$J$24)),ROUND($D$24*(1+$E$24/100)^(AK$1-$G$24),0),0)</f>
        <v/>
      </c>
      <c r="AL44" s="21">
        <f>IF(AND(AL$1*12+AL$2&gt;=$G$24*12+$H$24,OR($I$24="",AL$1*12+AL$2&lt;=$I$24*12+$J$24)),ROUND($D$24*(1+$E$24/100)^(AL$1-$G$24),0),0)</f>
        <v/>
      </c>
      <c r="AM44" s="21">
        <f>IF(AND(AM$1*12+AM$2&gt;=$G$24*12+$H$24,OR($I$24="",AM$1*12+AM$2&lt;=$I$24*12+$J$24)),ROUND($D$24*(1+$E$24/100)^(AM$1-$G$24),0),0)</f>
        <v/>
      </c>
      <c r="AN44" s="21">
        <f>IF(AND(AN$1*12+AN$2&gt;=$G$24*12+$H$24,OR($I$24="",AN$1*12+AN$2&lt;=$I$24*12+$J$24)),ROUND($D$24*(1+$E$24/100)^(AN$1-$G$24),0),0)</f>
        <v/>
      </c>
      <c r="AO44" s="21">
        <f>IF(AND(AO$1*12+AO$2&gt;=$G$24*12+$H$24,OR($I$24="",AO$1*12+AO$2&lt;=$I$24*12+$J$24)),ROUND($D$24*(1+$E$24/100)^(AO$1-$G$24),0),0)</f>
        <v/>
      </c>
      <c r="AP44" s="21">
        <f>IF(AND(AP$1*12+AP$2&gt;=$G$24*12+$H$24,OR($I$24="",AP$1*12+AP$2&lt;=$I$24*12+$J$24)),ROUND($D$24*(1+$E$24/100)^(AP$1-$G$24),0),0)</f>
        <v/>
      </c>
      <c r="AQ44" s="21">
        <f>IF(AND(AQ$1*12+AQ$2&gt;=$G$24*12+$H$24,OR($I$24="",AQ$1*12+AQ$2&lt;=$I$24*12+$J$24)),ROUND($D$24*(1+$E$24/100)^(AQ$1-$G$24),0),0)</f>
        <v/>
      </c>
      <c r="AR44" s="21">
        <f>IF(AND(AR$1*12+AR$2&gt;=$G$24*12+$H$24,OR($I$24="",AR$1*12+AR$2&lt;=$I$24*12+$J$24)),ROUND($D$24*(1+$E$24/100)^(AR$1-$G$24),0),0)</f>
        <v/>
      </c>
      <c r="AS44" s="21">
        <f>IF(AND(AS$1*12+AS$2&gt;=$G$24*12+$H$24,OR($I$24="",AS$1*12+AS$2&lt;=$I$24*12+$J$24)),ROUND($D$24*(1+$E$24/100)^(AS$1-$G$24),0),0)</f>
        <v/>
      </c>
      <c r="AT44" s="21">
        <f>IF(AND(AT$1*12+AT$2&gt;=$G$24*12+$H$24,OR($I$24="",AT$1*12+AT$2&lt;=$I$24*12+$J$24)),ROUND($D$24*(1+$E$24/100)^(AT$1-$G$24),0),0)</f>
        <v/>
      </c>
      <c r="AU44" s="21">
        <f>IF(AND(AU$1*12+AU$2&gt;=$G$24*12+$H$24,OR($I$24="",AU$1*12+AU$2&lt;=$I$24*12+$J$24)),ROUND($D$24*(1+$E$24/100)^(AU$1-$G$24),0),0)</f>
        <v/>
      </c>
      <c r="AV44" s="21">
        <f>IF(AND(AV$1*12+AV$2&gt;=$G$24*12+$H$24,OR($I$24="",AV$1*12+AV$2&lt;=$I$24*12+$J$24)),ROUND($D$24*(1+$E$24/100)^(AV$1-$G$24),0),0)</f>
        <v/>
      </c>
      <c r="AW44" s="21">
        <f>IF(AND(AW$1*12+AW$2&gt;=$G$24*12+$H$24,OR($I$24="",AW$1*12+AW$2&lt;=$I$24*12+$J$24)),ROUND($D$24*(1+$E$24/100)^(AW$1-$G$24),0),0)</f>
        <v/>
      </c>
      <c r="AX44" s="21">
        <f>IF(AND(AX$1*12+AX$2&gt;=$G$24*12+$H$24,OR($I$24="",AX$1*12+AX$2&lt;=$I$24*12+$J$24)),ROUND($D$24*(1+$E$24/100)^(AX$1-$G$24),0),0)</f>
        <v/>
      </c>
      <c r="AY44" s="21">
        <f>IF(AND(AY$1*12+AY$2&gt;=$G$24*12+$H$24,OR($I$24="",AY$1*12+AY$2&lt;=$I$24*12+$J$24)),ROUND($D$24*(1+$E$24/100)^(AY$1-$G$24),0),0)</f>
        <v/>
      </c>
      <c r="AZ44" s="21">
        <f>IF(AND(AZ$1*12+AZ$2&gt;=$G$24*12+$H$24,OR($I$24="",AZ$1*12+AZ$2&lt;=$I$24*12+$J$24)),ROUND($D$24*(1+$E$24/100)^(AZ$1-$G$24),0),0)</f>
        <v/>
      </c>
      <c r="BA44" s="21">
        <f>IF(AND(BA$1*12+BA$2&gt;=$G$24*12+$H$24,OR($I$24="",BA$1*12+BA$2&lt;=$I$24*12+$J$24)),ROUND($D$24*(1+$E$24/100)^(BA$1-$G$24),0),0)</f>
        <v/>
      </c>
      <c r="BB44" s="21">
        <f>IF(AND(BB$1*12+BB$2&gt;=$G$24*12+$H$24,OR($I$24="",BB$1*12+BB$2&lt;=$I$24*12+$J$24)),ROUND($D$24*(1+$E$24/100)^(BB$1-$G$24),0),0)</f>
        <v/>
      </c>
      <c r="BC44" s="21" t="n"/>
      <c r="BD44" s="21" t="n"/>
      <c r="BE44" s="21" t="n"/>
      <c r="BF44" s="21" t="n"/>
      <c r="BG44" s="21" t="n"/>
      <c r="BH44" s="21" t="n"/>
    </row>
    <row r="46">
      <c r="A46" s="16" t="inlineStr">
        <is>
          <t>TOTAL Brutto</t>
        </is>
      </c>
      <c r="B46" s="21">
        <f>SUM(B27:B44)</f>
        <v/>
      </c>
      <c r="C46" s="21">
        <f>SUM(C27:C44)</f>
        <v/>
      </c>
      <c r="D46" s="21">
        <f>SUM(D27:D44)</f>
        <v/>
      </c>
      <c r="E46" s="21">
        <f>SUM(E27:E44)</f>
        <v/>
      </c>
      <c r="F46" s="21">
        <f>SUM(F27:F44)</f>
        <v/>
      </c>
      <c r="G46" s="21">
        <f>SUM(G27:G44)</f>
        <v/>
      </c>
      <c r="H46" s="21">
        <f>SUM(H27:H44)</f>
        <v/>
      </c>
      <c r="I46" s="21">
        <f>SUM(I27:I44)</f>
        <v/>
      </c>
      <c r="J46" s="21">
        <f>SUM(J27:J44)</f>
        <v/>
      </c>
      <c r="K46" s="21">
        <f>SUM(K27:K44)</f>
        <v/>
      </c>
      <c r="L46" s="21">
        <f>SUM(L27:L44)</f>
        <v/>
      </c>
      <c r="M46" s="21">
        <f>SUM(M27:M44)</f>
        <v/>
      </c>
      <c r="N46" s="21">
        <f>SUM(N27:N44)</f>
        <v/>
      </c>
      <c r="O46" s="21">
        <f>SUM(O27:O44)</f>
        <v/>
      </c>
      <c r="P46" s="21">
        <f>SUM(P27:P44)</f>
        <v/>
      </c>
      <c r="Q46" s="21">
        <f>SUM(Q27:Q44)</f>
        <v/>
      </c>
      <c r="R46" s="21">
        <f>SUM(R27:R44)</f>
        <v/>
      </c>
      <c r="S46" s="21">
        <f>SUM(S27:S44)</f>
        <v/>
      </c>
      <c r="T46" s="21">
        <f>SUM(T27:T44)</f>
        <v/>
      </c>
      <c r="U46" s="21">
        <f>SUM(U27:U44)</f>
        <v/>
      </c>
      <c r="V46" s="21">
        <f>SUM(V27:V44)</f>
        <v/>
      </c>
      <c r="W46" s="21">
        <f>SUM(W27:W44)</f>
        <v/>
      </c>
      <c r="X46" s="21">
        <f>SUM(X27:X44)</f>
        <v/>
      </c>
      <c r="Y46" s="21">
        <f>SUM(Y27:Y44)</f>
        <v/>
      </c>
      <c r="Z46" s="21">
        <f>SUM(Z27:Z44)</f>
        <v/>
      </c>
      <c r="AA46" s="21">
        <f>SUM(AA27:AA44)</f>
        <v/>
      </c>
      <c r="AB46" s="21">
        <f>SUM(AB27:AB44)</f>
        <v/>
      </c>
      <c r="AC46" s="21">
        <f>SUM(AC27:AC44)</f>
        <v/>
      </c>
      <c r="AD46" s="21">
        <f>SUM(AD27:AD44)</f>
        <v/>
      </c>
      <c r="AE46" s="21">
        <f>SUM(AE27:AE44)</f>
        <v/>
      </c>
      <c r="AF46" s="21">
        <f>SUM(AF27:AF44)</f>
        <v/>
      </c>
      <c r="AG46" s="21">
        <f>SUM(AG27:AG44)</f>
        <v/>
      </c>
      <c r="AH46" s="21">
        <f>SUM(AH27:AH44)</f>
        <v/>
      </c>
      <c r="AI46" s="21">
        <f>SUM(AI27:AI44)</f>
        <v/>
      </c>
      <c r="AJ46" s="21">
        <f>SUM(AJ27:AJ44)</f>
        <v/>
      </c>
      <c r="AK46" s="21">
        <f>SUM(AK27:AK44)</f>
        <v/>
      </c>
      <c r="AL46" s="21">
        <f>SUM(AL27:AL44)</f>
        <v/>
      </c>
      <c r="AM46" s="21">
        <f>SUM(AM27:AM44)</f>
        <v/>
      </c>
      <c r="AN46" s="21">
        <f>SUM(AN27:AN44)</f>
        <v/>
      </c>
      <c r="AO46" s="21">
        <f>SUM(AO27:AO44)</f>
        <v/>
      </c>
      <c r="AP46" s="21">
        <f>SUM(AP27:AP44)</f>
        <v/>
      </c>
      <c r="AQ46" s="21">
        <f>SUM(AQ27:AQ44)</f>
        <v/>
      </c>
      <c r="AR46" s="21">
        <f>SUM(AR27:AR44)</f>
        <v/>
      </c>
      <c r="AS46" s="21">
        <f>SUM(AS27:AS44)</f>
        <v/>
      </c>
      <c r="AT46" s="21">
        <f>SUM(AT27:AT44)</f>
        <v/>
      </c>
      <c r="AU46" s="21">
        <f>SUM(AU27:AU44)</f>
        <v/>
      </c>
      <c r="AV46" s="21">
        <f>SUM(AV27:AV44)</f>
        <v/>
      </c>
      <c r="AW46" s="21">
        <f>SUM(AW27:AW44)</f>
        <v/>
      </c>
      <c r="AX46" s="21">
        <f>SUM(AX27:AX44)</f>
        <v/>
      </c>
      <c r="AY46" s="21">
        <f>SUM(AY27:AY44)</f>
        <v/>
      </c>
      <c r="AZ46" s="21">
        <f>SUM(AZ27:AZ44)</f>
        <v/>
      </c>
      <c r="BA46" s="21">
        <f>SUM(BA27:BA44)</f>
        <v/>
      </c>
      <c r="BB46" s="21">
        <f>SUM(BB27:BB44)</f>
        <v/>
      </c>
      <c r="BC46" s="21" t="n"/>
      <c r="BD46" s="21" t="n"/>
      <c r="BE46" s="21" t="n"/>
      <c r="BF46" s="21" t="n"/>
      <c r="BG46" s="21" t="n"/>
      <c r="BH46" s="21" t="n"/>
    </row>
    <row r="47">
      <c r="A47" s="16" t="inlineStr">
        <is>
          <t>AG-Sozialversicherung monatlich</t>
        </is>
      </c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  <c r="V47" s="21" t="n"/>
      <c r="W47" s="21" t="n"/>
      <c r="X47" s="21" t="n"/>
      <c r="Y47" s="21" t="n"/>
      <c r="Z47" s="21" t="n"/>
      <c r="AA47" s="21" t="n"/>
      <c r="AB47" s="21" t="n"/>
      <c r="AC47" s="21" t="n"/>
      <c r="AD47" s="21" t="n"/>
      <c r="AE47" s="21" t="n"/>
      <c r="AF47" s="21" t="n"/>
      <c r="AG47" s="21" t="n"/>
      <c r="AH47" s="21" t="n"/>
      <c r="AI47" s="21" t="n"/>
      <c r="AJ47" s="21" t="n"/>
      <c r="AK47" s="21" t="n"/>
      <c r="AL47" s="21" t="n"/>
      <c r="AM47" s="21" t="n"/>
      <c r="AN47" s="21" t="n"/>
      <c r="AO47" s="21" t="n"/>
      <c r="AP47" s="21" t="n"/>
      <c r="AQ47" s="21" t="n"/>
      <c r="AR47" s="21" t="n"/>
      <c r="AS47" s="21" t="n"/>
      <c r="AT47" s="21" t="n"/>
      <c r="AU47" s="21" t="n"/>
      <c r="AV47" s="21" t="n"/>
      <c r="AW47" s="21" t="n"/>
      <c r="AX47" s="21" t="n"/>
      <c r="AY47" s="21" t="n"/>
      <c r="AZ47" s="21" t="n"/>
      <c r="BA47" s="21" t="n"/>
      <c r="BB47" s="21" t="n"/>
      <c r="BC47" s="21" t="n"/>
      <c r="BD47" s="21" t="n"/>
      <c r="BE47" s="21" t="n"/>
      <c r="BF47" s="21" t="n"/>
      <c r="BG47" s="21" t="n"/>
      <c r="BH47" s="21" t="n"/>
    </row>
    <row r="48">
      <c r="A48" t="inlineStr">
        <is>
          <t>Benjamin Bönisch — Sozial</t>
        </is>
      </c>
      <c r="B48" s="21">
        <f>ROUND(B27*$F$7/100,0)</f>
        <v/>
      </c>
      <c r="C48" s="21">
        <f>ROUND(C27*$F$7/100,0)</f>
        <v/>
      </c>
      <c r="D48" s="21">
        <f>ROUND(D27*$F$7/100,0)</f>
        <v/>
      </c>
      <c r="E48" s="21">
        <f>ROUND(E27*$F$7/100,0)</f>
        <v/>
      </c>
      <c r="F48" s="21">
        <f>ROUND(F27*$F$7/100,0)</f>
        <v/>
      </c>
      <c r="G48" s="21">
        <f>ROUND(G27*$F$7/100,0)</f>
        <v/>
      </c>
      <c r="H48" s="21">
        <f>ROUND(H27*$F$7/100,0)</f>
        <v/>
      </c>
      <c r="I48" s="21">
        <f>ROUND(I27*$F$7/100,0)</f>
        <v/>
      </c>
      <c r="J48" s="21">
        <f>ROUND(J27*$F$7/100,0)</f>
        <v/>
      </c>
      <c r="K48" s="21">
        <f>ROUND(K27*$F$7/100,0)</f>
        <v/>
      </c>
      <c r="L48" s="21">
        <f>ROUND(L27*$F$7/100,0)</f>
        <v/>
      </c>
      <c r="M48" s="21">
        <f>ROUND(M27*$F$7/100,0)</f>
        <v/>
      </c>
      <c r="N48" s="21">
        <f>ROUND(N27*$F$7/100,0)</f>
        <v/>
      </c>
      <c r="O48" s="21">
        <f>ROUND(O27*$F$7/100,0)</f>
        <v/>
      </c>
      <c r="P48" s="21">
        <f>ROUND(P27*$F$7/100,0)</f>
        <v/>
      </c>
      <c r="Q48" s="21">
        <f>ROUND(Q27*$F$7/100,0)</f>
        <v/>
      </c>
      <c r="R48" s="21">
        <f>ROUND(R27*$F$7/100,0)</f>
        <v/>
      </c>
      <c r="S48" s="21">
        <f>ROUND(S27*$F$7/100,0)</f>
        <v/>
      </c>
      <c r="T48" s="21">
        <f>ROUND(T27*$F$7/100,0)</f>
        <v/>
      </c>
      <c r="U48" s="21">
        <f>ROUND(U27*$F$7/100,0)</f>
        <v/>
      </c>
      <c r="V48" s="21">
        <f>ROUND(V27*$F$7/100,0)</f>
        <v/>
      </c>
      <c r="W48" s="21">
        <f>ROUND(W27*$F$7/100,0)</f>
        <v/>
      </c>
      <c r="X48" s="21">
        <f>ROUND(X27*$F$7/100,0)</f>
        <v/>
      </c>
      <c r="Y48" s="21">
        <f>ROUND(Y27*$F$7/100,0)</f>
        <v/>
      </c>
      <c r="Z48" s="21">
        <f>ROUND(Z27*$F$7/100,0)</f>
        <v/>
      </c>
      <c r="AA48" s="21">
        <f>ROUND(AA27*$F$7/100,0)</f>
        <v/>
      </c>
      <c r="AB48" s="21">
        <f>ROUND(AB27*$F$7/100,0)</f>
        <v/>
      </c>
      <c r="AC48" s="21">
        <f>ROUND(AC27*$F$7/100,0)</f>
        <v/>
      </c>
      <c r="AD48" s="21">
        <f>ROUND(AD27*$F$7/100,0)</f>
        <v/>
      </c>
      <c r="AE48" s="21">
        <f>ROUND(AE27*$F$7/100,0)</f>
        <v/>
      </c>
      <c r="AF48" s="21">
        <f>ROUND(AF27*$F$7/100,0)</f>
        <v/>
      </c>
      <c r="AG48" s="21">
        <f>ROUND(AG27*$F$7/100,0)</f>
        <v/>
      </c>
      <c r="AH48" s="21">
        <f>ROUND(AH27*$F$7/100,0)</f>
        <v/>
      </c>
      <c r="AI48" s="21">
        <f>ROUND(AI27*$F$7/100,0)</f>
        <v/>
      </c>
      <c r="AJ48" s="21">
        <f>ROUND(AJ27*$F$7/100,0)</f>
        <v/>
      </c>
      <c r="AK48" s="21">
        <f>ROUND(AK27*$F$7/100,0)</f>
        <v/>
      </c>
      <c r="AL48" s="21">
        <f>ROUND(AL27*$F$7/100,0)</f>
        <v/>
      </c>
      <c r="AM48" s="21">
        <f>ROUND(AM27*$F$7/100,0)</f>
        <v/>
      </c>
      <c r="AN48" s="21">
        <f>ROUND(AN27*$F$7/100,0)</f>
        <v/>
      </c>
      <c r="AO48" s="21">
        <f>ROUND(AO27*$F$7/100,0)</f>
        <v/>
      </c>
      <c r="AP48" s="21">
        <f>ROUND(AP27*$F$7/100,0)</f>
        <v/>
      </c>
      <c r="AQ48" s="21">
        <f>ROUND(AQ27*$F$7/100,0)</f>
        <v/>
      </c>
      <c r="AR48" s="21">
        <f>ROUND(AR27*$F$7/100,0)</f>
        <v/>
      </c>
      <c r="AS48" s="21">
        <f>ROUND(AS27*$F$7/100,0)</f>
        <v/>
      </c>
      <c r="AT48" s="21">
        <f>ROUND(AT27*$F$7/100,0)</f>
        <v/>
      </c>
      <c r="AU48" s="21">
        <f>ROUND(AU27*$F$7/100,0)</f>
        <v/>
      </c>
      <c r="AV48" s="21">
        <f>ROUND(AV27*$F$7/100,0)</f>
        <v/>
      </c>
      <c r="AW48" s="21">
        <f>ROUND(AW27*$F$7/100,0)</f>
        <v/>
      </c>
      <c r="AX48" s="21">
        <f>ROUND(AX27*$F$7/100,0)</f>
        <v/>
      </c>
      <c r="AY48" s="21">
        <f>ROUND(AY27*$F$7/100,0)</f>
        <v/>
      </c>
      <c r="AZ48" s="21">
        <f>ROUND(AZ27*$F$7/100,0)</f>
        <v/>
      </c>
      <c r="BA48" s="21">
        <f>ROUND(BA27*$F$7/100,0)</f>
        <v/>
      </c>
      <c r="BB48" s="21">
        <f>ROUND(BB27*$F$7/100,0)</f>
        <v/>
      </c>
      <c r="BC48" s="21" t="n"/>
      <c r="BD48" s="21" t="n"/>
      <c r="BE48" s="21" t="n"/>
      <c r="BF48" s="21" t="n"/>
      <c r="BG48" s="21" t="n"/>
      <c r="BH48" s="21" t="n"/>
    </row>
    <row r="49">
      <c r="A49" t="inlineStr">
        <is>
          <t>Sharang Parnerkar — Sozial</t>
        </is>
      </c>
      <c r="B49" s="21">
        <f>ROUND(B28*$F$8/100,0)</f>
        <v/>
      </c>
      <c r="C49" s="21">
        <f>ROUND(C28*$F$8/100,0)</f>
        <v/>
      </c>
      <c r="D49" s="21">
        <f>ROUND(D28*$F$8/100,0)</f>
        <v/>
      </c>
      <c r="E49" s="21">
        <f>ROUND(E28*$F$8/100,0)</f>
        <v/>
      </c>
      <c r="F49" s="21">
        <f>ROUND(F28*$F$8/100,0)</f>
        <v/>
      </c>
      <c r="G49" s="21">
        <f>ROUND(G28*$F$8/100,0)</f>
        <v/>
      </c>
      <c r="H49" s="21">
        <f>ROUND(H28*$F$8/100,0)</f>
        <v/>
      </c>
      <c r="I49" s="21">
        <f>ROUND(I28*$F$8/100,0)</f>
        <v/>
      </c>
      <c r="J49" s="21">
        <f>ROUND(J28*$F$8/100,0)</f>
        <v/>
      </c>
      <c r="K49" s="21">
        <f>ROUND(K28*$F$8/100,0)</f>
        <v/>
      </c>
      <c r="L49" s="21">
        <f>ROUND(L28*$F$8/100,0)</f>
        <v/>
      </c>
      <c r="M49" s="21">
        <f>ROUND(M28*$F$8/100,0)</f>
        <v/>
      </c>
      <c r="N49" s="21">
        <f>ROUND(N28*$F$8/100,0)</f>
        <v/>
      </c>
      <c r="O49" s="21">
        <f>ROUND(O28*$F$8/100,0)</f>
        <v/>
      </c>
      <c r="P49" s="21">
        <f>ROUND(P28*$F$8/100,0)</f>
        <v/>
      </c>
      <c r="Q49" s="21">
        <f>ROUND(Q28*$F$8/100,0)</f>
        <v/>
      </c>
      <c r="R49" s="21">
        <f>ROUND(R28*$F$8/100,0)</f>
        <v/>
      </c>
      <c r="S49" s="21">
        <f>ROUND(S28*$F$8/100,0)</f>
        <v/>
      </c>
      <c r="T49" s="21">
        <f>ROUND(T28*$F$8/100,0)</f>
        <v/>
      </c>
      <c r="U49" s="21">
        <f>ROUND(U28*$F$8/100,0)</f>
        <v/>
      </c>
      <c r="V49" s="21">
        <f>ROUND(V28*$F$8/100,0)</f>
        <v/>
      </c>
      <c r="W49" s="21">
        <f>ROUND(W28*$F$8/100,0)</f>
        <v/>
      </c>
      <c r="X49" s="21">
        <f>ROUND(X28*$F$8/100,0)</f>
        <v/>
      </c>
      <c r="Y49" s="21">
        <f>ROUND(Y28*$F$8/100,0)</f>
        <v/>
      </c>
      <c r="Z49" s="21">
        <f>ROUND(Z28*$F$8/100,0)</f>
        <v/>
      </c>
      <c r="AA49" s="21">
        <f>ROUND(AA28*$F$8/100,0)</f>
        <v/>
      </c>
      <c r="AB49" s="21">
        <f>ROUND(AB28*$F$8/100,0)</f>
        <v/>
      </c>
      <c r="AC49" s="21">
        <f>ROUND(AC28*$F$8/100,0)</f>
        <v/>
      </c>
      <c r="AD49" s="21">
        <f>ROUND(AD28*$F$8/100,0)</f>
        <v/>
      </c>
      <c r="AE49" s="21">
        <f>ROUND(AE28*$F$8/100,0)</f>
        <v/>
      </c>
      <c r="AF49" s="21">
        <f>ROUND(AF28*$F$8/100,0)</f>
        <v/>
      </c>
      <c r="AG49" s="21">
        <f>ROUND(AG28*$F$8/100,0)</f>
        <v/>
      </c>
      <c r="AH49" s="21">
        <f>ROUND(AH28*$F$8/100,0)</f>
        <v/>
      </c>
      <c r="AI49" s="21">
        <f>ROUND(AI28*$F$8/100,0)</f>
        <v/>
      </c>
      <c r="AJ49" s="21">
        <f>ROUND(AJ28*$F$8/100,0)</f>
        <v/>
      </c>
      <c r="AK49" s="21">
        <f>ROUND(AK28*$F$8/100,0)</f>
        <v/>
      </c>
      <c r="AL49" s="21">
        <f>ROUND(AL28*$F$8/100,0)</f>
        <v/>
      </c>
      <c r="AM49" s="21">
        <f>ROUND(AM28*$F$8/100,0)</f>
        <v/>
      </c>
      <c r="AN49" s="21">
        <f>ROUND(AN28*$F$8/100,0)</f>
        <v/>
      </c>
      <c r="AO49" s="21">
        <f>ROUND(AO28*$F$8/100,0)</f>
        <v/>
      </c>
      <c r="AP49" s="21">
        <f>ROUND(AP28*$F$8/100,0)</f>
        <v/>
      </c>
      <c r="AQ49" s="21">
        <f>ROUND(AQ28*$F$8/100,0)</f>
        <v/>
      </c>
      <c r="AR49" s="21">
        <f>ROUND(AR28*$F$8/100,0)</f>
        <v/>
      </c>
      <c r="AS49" s="21">
        <f>ROUND(AS28*$F$8/100,0)</f>
        <v/>
      </c>
      <c r="AT49" s="21">
        <f>ROUND(AT28*$F$8/100,0)</f>
        <v/>
      </c>
      <c r="AU49" s="21">
        <f>ROUND(AU28*$F$8/100,0)</f>
        <v/>
      </c>
      <c r="AV49" s="21">
        <f>ROUND(AV28*$F$8/100,0)</f>
        <v/>
      </c>
      <c r="AW49" s="21">
        <f>ROUND(AW28*$F$8/100,0)</f>
        <v/>
      </c>
      <c r="AX49" s="21">
        <f>ROUND(AX28*$F$8/100,0)</f>
        <v/>
      </c>
      <c r="AY49" s="21">
        <f>ROUND(AY28*$F$8/100,0)</f>
        <v/>
      </c>
      <c r="AZ49" s="21">
        <f>ROUND(AZ28*$F$8/100,0)</f>
        <v/>
      </c>
      <c r="BA49" s="21">
        <f>ROUND(BA28*$F$8/100,0)</f>
        <v/>
      </c>
      <c r="BB49" s="21">
        <f>ROUND(BB28*$F$8/100,0)</f>
        <v/>
      </c>
      <c r="BC49" s="21" t="n"/>
      <c r="BD49" s="21" t="n"/>
      <c r="BE49" s="21" t="n"/>
      <c r="BF49" s="21" t="n"/>
      <c r="BG49" s="21" t="n"/>
      <c r="BH49" s="21" t="n"/>
    </row>
    <row r="50">
      <c r="A50" t="inlineStr">
        <is>
          <t>Pos 3 — Sozial</t>
        </is>
      </c>
      <c r="B50" s="21">
        <f>ROUND(B29*$F$9/100,0)</f>
        <v/>
      </c>
      <c r="C50" s="21">
        <f>ROUND(C29*$F$9/100,0)</f>
        <v/>
      </c>
      <c r="D50" s="21">
        <f>ROUND(D29*$F$9/100,0)</f>
        <v/>
      </c>
      <c r="E50" s="21">
        <f>ROUND(E29*$F$9/100,0)</f>
        <v/>
      </c>
      <c r="F50" s="21">
        <f>ROUND(F29*$F$9/100,0)</f>
        <v/>
      </c>
      <c r="G50" s="21">
        <f>ROUND(G29*$F$9/100,0)</f>
        <v/>
      </c>
      <c r="H50" s="21">
        <f>ROUND(H29*$F$9/100,0)</f>
        <v/>
      </c>
      <c r="I50" s="21">
        <f>ROUND(I29*$F$9/100,0)</f>
        <v/>
      </c>
      <c r="J50" s="21">
        <f>ROUND(J29*$F$9/100,0)</f>
        <v/>
      </c>
      <c r="K50" s="21">
        <f>ROUND(K29*$F$9/100,0)</f>
        <v/>
      </c>
      <c r="L50" s="21">
        <f>ROUND(L29*$F$9/100,0)</f>
        <v/>
      </c>
      <c r="M50" s="21">
        <f>ROUND(M29*$F$9/100,0)</f>
        <v/>
      </c>
      <c r="N50" s="21">
        <f>ROUND(N29*$F$9/100,0)</f>
        <v/>
      </c>
      <c r="O50" s="21">
        <f>ROUND(O29*$F$9/100,0)</f>
        <v/>
      </c>
      <c r="P50" s="21">
        <f>ROUND(P29*$F$9/100,0)</f>
        <v/>
      </c>
      <c r="Q50" s="21">
        <f>ROUND(Q29*$F$9/100,0)</f>
        <v/>
      </c>
      <c r="R50" s="21">
        <f>ROUND(R29*$F$9/100,0)</f>
        <v/>
      </c>
      <c r="S50" s="21">
        <f>ROUND(S29*$F$9/100,0)</f>
        <v/>
      </c>
      <c r="T50" s="21">
        <f>ROUND(T29*$F$9/100,0)</f>
        <v/>
      </c>
      <c r="U50" s="21">
        <f>ROUND(U29*$F$9/100,0)</f>
        <v/>
      </c>
      <c r="V50" s="21">
        <f>ROUND(V29*$F$9/100,0)</f>
        <v/>
      </c>
      <c r="W50" s="21">
        <f>ROUND(W29*$F$9/100,0)</f>
        <v/>
      </c>
      <c r="X50" s="21">
        <f>ROUND(X29*$F$9/100,0)</f>
        <v/>
      </c>
      <c r="Y50" s="21">
        <f>ROUND(Y29*$F$9/100,0)</f>
        <v/>
      </c>
      <c r="Z50" s="21">
        <f>ROUND(Z29*$F$9/100,0)</f>
        <v/>
      </c>
      <c r="AA50" s="21">
        <f>ROUND(AA29*$F$9/100,0)</f>
        <v/>
      </c>
      <c r="AB50" s="21">
        <f>ROUND(AB29*$F$9/100,0)</f>
        <v/>
      </c>
      <c r="AC50" s="21">
        <f>ROUND(AC29*$F$9/100,0)</f>
        <v/>
      </c>
      <c r="AD50" s="21">
        <f>ROUND(AD29*$F$9/100,0)</f>
        <v/>
      </c>
      <c r="AE50" s="21">
        <f>ROUND(AE29*$F$9/100,0)</f>
        <v/>
      </c>
      <c r="AF50" s="21">
        <f>ROUND(AF29*$F$9/100,0)</f>
        <v/>
      </c>
      <c r="AG50" s="21">
        <f>ROUND(AG29*$F$9/100,0)</f>
        <v/>
      </c>
      <c r="AH50" s="21">
        <f>ROUND(AH29*$F$9/100,0)</f>
        <v/>
      </c>
      <c r="AI50" s="21">
        <f>ROUND(AI29*$F$9/100,0)</f>
        <v/>
      </c>
      <c r="AJ50" s="21">
        <f>ROUND(AJ29*$F$9/100,0)</f>
        <v/>
      </c>
      <c r="AK50" s="21">
        <f>ROUND(AK29*$F$9/100,0)</f>
        <v/>
      </c>
      <c r="AL50" s="21">
        <f>ROUND(AL29*$F$9/100,0)</f>
        <v/>
      </c>
      <c r="AM50" s="21">
        <f>ROUND(AM29*$F$9/100,0)</f>
        <v/>
      </c>
      <c r="AN50" s="21">
        <f>ROUND(AN29*$F$9/100,0)</f>
        <v/>
      </c>
      <c r="AO50" s="21">
        <f>ROUND(AO29*$F$9/100,0)</f>
        <v/>
      </c>
      <c r="AP50" s="21">
        <f>ROUND(AP29*$F$9/100,0)</f>
        <v/>
      </c>
      <c r="AQ50" s="21">
        <f>ROUND(AQ29*$F$9/100,0)</f>
        <v/>
      </c>
      <c r="AR50" s="21">
        <f>ROUND(AR29*$F$9/100,0)</f>
        <v/>
      </c>
      <c r="AS50" s="21">
        <f>ROUND(AS29*$F$9/100,0)</f>
        <v/>
      </c>
      <c r="AT50" s="21">
        <f>ROUND(AT29*$F$9/100,0)</f>
        <v/>
      </c>
      <c r="AU50" s="21">
        <f>ROUND(AU29*$F$9/100,0)</f>
        <v/>
      </c>
      <c r="AV50" s="21">
        <f>ROUND(AV29*$F$9/100,0)</f>
        <v/>
      </c>
      <c r="AW50" s="21">
        <f>ROUND(AW29*$F$9/100,0)</f>
        <v/>
      </c>
      <c r="AX50" s="21">
        <f>ROUND(AX29*$F$9/100,0)</f>
        <v/>
      </c>
      <c r="AY50" s="21">
        <f>ROUND(AY29*$F$9/100,0)</f>
        <v/>
      </c>
      <c r="AZ50" s="21">
        <f>ROUND(AZ29*$F$9/100,0)</f>
        <v/>
      </c>
      <c r="BA50" s="21">
        <f>ROUND(BA29*$F$9/100,0)</f>
        <v/>
      </c>
      <c r="BB50" s="21">
        <f>ROUND(BB29*$F$9/100,0)</f>
        <v/>
      </c>
      <c r="BC50" s="21" t="n"/>
      <c r="BD50" s="21" t="n"/>
      <c r="BE50" s="21" t="n"/>
      <c r="BF50" s="21" t="n"/>
      <c r="BG50" s="21" t="n"/>
      <c r="BH50" s="21" t="n"/>
    </row>
    <row r="51">
      <c r="A51" t="inlineStr">
        <is>
          <t>Pos 4 — Sozial</t>
        </is>
      </c>
      <c r="B51" s="21">
        <f>ROUND(B30*$F$10/100,0)</f>
        <v/>
      </c>
      <c r="C51" s="21">
        <f>ROUND(C30*$F$10/100,0)</f>
        <v/>
      </c>
      <c r="D51" s="21">
        <f>ROUND(D30*$F$10/100,0)</f>
        <v/>
      </c>
      <c r="E51" s="21">
        <f>ROUND(E30*$F$10/100,0)</f>
        <v/>
      </c>
      <c r="F51" s="21">
        <f>ROUND(F30*$F$10/100,0)</f>
        <v/>
      </c>
      <c r="G51" s="21">
        <f>ROUND(G30*$F$10/100,0)</f>
        <v/>
      </c>
      <c r="H51" s="21">
        <f>ROUND(H30*$F$10/100,0)</f>
        <v/>
      </c>
      <c r="I51" s="21">
        <f>ROUND(I30*$F$10/100,0)</f>
        <v/>
      </c>
      <c r="J51" s="21">
        <f>ROUND(J30*$F$10/100,0)</f>
        <v/>
      </c>
      <c r="K51" s="21">
        <f>ROUND(K30*$F$10/100,0)</f>
        <v/>
      </c>
      <c r="L51" s="21">
        <f>ROUND(L30*$F$10/100,0)</f>
        <v/>
      </c>
      <c r="M51" s="21">
        <f>ROUND(M30*$F$10/100,0)</f>
        <v/>
      </c>
      <c r="N51" s="21">
        <f>ROUND(N30*$F$10/100,0)</f>
        <v/>
      </c>
      <c r="O51" s="21">
        <f>ROUND(O30*$F$10/100,0)</f>
        <v/>
      </c>
      <c r="P51" s="21">
        <f>ROUND(P30*$F$10/100,0)</f>
        <v/>
      </c>
      <c r="Q51" s="21">
        <f>ROUND(Q30*$F$10/100,0)</f>
        <v/>
      </c>
      <c r="R51" s="21">
        <f>ROUND(R30*$F$10/100,0)</f>
        <v/>
      </c>
      <c r="S51" s="21">
        <f>ROUND(S30*$F$10/100,0)</f>
        <v/>
      </c>
      <c r="T51" s="21">
        <f>ROUND(T30*$F$10/100,0)</f>
        <v/>
      </c>
      <c r="U51" s="21">
        <f>ROUND(U30*$F$10/100,0)</f>
        <v/>
      </c>
      <c r="V51" s="21">
        <f>ROUND(V30*$F$10/100,0)</f>
        <v/>
      </c>
      <c r="W51" s="21">
        <f>ROUND(W30*$F$10/100,0)</f>
        <v/>
      </c>
      <c r="X51" s="21">
        <f>ROUND(X30*$F$10/100,0)</f>
        <v/>
      </c>
      <c r="Y51" s="21">
        <f>ROUND(Y30*$F$10/100,0)</f>
        <v/>
      </c>
      <c r="Z51" s="21">
        <f>ROUND(Z30*$F$10/100,0)</f>
        <v/>
      </c>
      <c r="AA51" s="21">
        <f>ROUND(AA30*$F$10/100,0)</f>
        <v/>
      </c>
      <c r="AB51" s="21">
        <f>ROUND(AB30*$F$10/100,0)</f>
        <v/>
      </c>
      <c r="AC51" s="21">
        <f>ROUND(AC30*$F$10/100,0)</f>
        <v/>
      </c>
      <c r="AD51" s="21">
        <f>ROUND(AD30*$F$10/100,0)</f>
        <v/>
      </c>
      <c r="AE51" s="21">
        <f>ROUND(AE30*$F$10/100,0)</f>
        <v/>
      </c>
      <c r="AF51" s="21">
        <f>ROUND(AF30*$F$10/100,0)</f>
        <v/>
      </c>
      <c r="AG51" s="21">
        <f>ROUND(AG30*$F$10/100,0)</f>
        <v/>
      </c>
      <c r="AH51" s="21">
        <f>ROUND(AH30*$F$10/100,0)</f>
        <v/>
      </c>
      <c r="AI51" s="21">
        <f>ROUND(AI30*$F$10/100,0)</f>
        <v/>
      </c>
      <c r="AJ51" s="21">
        <f>ROUND(AJ30*$F$10/100,0)</f>
        <v/>
      </c>
      <c r="AK51" s="21">
        <f>ROUND(AK30*$F$10/100,0)</f>
        <v/>
      </c>
      <c r="AL51" s="21">
        <f>ROUND(AL30*$F$10/100,0)</f>
        <v/>
      </c>
      <c r="AM51" s="21">
        <f>ROUND(AM30*$F$10/100,0)</f>
        <v/>
      </c>
      <c r="AN51" s="21">
        <f>ROUND(AN30*$F$10/100,0)</f>
        <v/>
      </c>
      <c r="AO51" s="21">
        <f>ROUND(AO30*$F$10/100,0)</f>
        <v/>
      </c>
      <c r="AP51" s="21">
        <f>ROUND(AP30*$F$10/100,0)</f>
        <v/>
      </c>
      <c r="AQ51" s="21">
        <f>ROUND(AQ30*$F$10/100,0)</f>
        <v/>
      </c>
      <c r="AR51" s="21">
        <f>ROUND(AR30*$F$10/100,0)</f>
        <v/>
      </c>
      <c r="AS51" s="21">
        <f>ROUND(AS30*$F$10/100,0)</f>
        <v/>
      </c>
      <c r="AT51" s="21">
        <f>ROUND(AT30*$F$10/100,0)</f>
        <v/>
      </c>
      <c r="AU51" s="21">
        <f>ROUND(AU30*$F$10/100,0)</f>
        <v/>
      </c>
      <c r="AV51" s="21">
        <f>ROUND(AV30*$F$10/100,0)</f>
        <v/>
      </c>
      <c r="AW51" s="21">
        <f>ROUND(AW30*$F$10/100,0)</f>
        <v/>
      </c>
      <c r="AX51" s="21">
        <f>ROUND(AX30*$F$10/100,0)</f>
        <v/>
      </c>
      <c r="AY51" s="21">
        <f>ROUND(AY30*$F$10/100,0)</f>
        <v/>
      </c>
      <c r="AZ51" s="21">
        <f>ROUND(AZ30*$F$10/100,0)</f>
        <v/>
      </c>
      <c r="BA51" s="21">
        <f>ROUND(BA30*$F$10/100,0)</f>
        <v/>
      </c>
      <c r="BB51" s="21">
        <f>ROUND(BB30*$F$10/100,0)</f>
        <v/>
      </c>
      <c r="BC51" s="21" t="n"/>
      <c r="BD51" s="21" t="n"/>
      <c r="BE51" s="21" t="n"/>
      <c r="BF51" s="21" t="n"/>
      <c r="BG51" s="21" t="n"/>
      <c r="BH51" s="21" t="n"/>
    </row>
    <row r="52">
      <c r="A52" t="inlineStr">
        <is>
          <t>Pos 5 — Sozial</t>
        </is>
      </c>
      <c r="B52" s="21">
        <f>ROUND(B31*$F$11/100,0)</f>
        <v/>
      </c>
      <c r="C52" s="21">
        <f>ROUND(C31*$F$11/100,0)</f>
        <v/>
      </c>
      <c r="D52" s="21">
        <f>ROUND(D31*$F$11/100,0)</f>
        <v/>
      </c>
      <c r="E52" s="21">
        <f>ROUND(E31*$F$11/100,0)</f>
        <v/>
      </c>
      <c r="F52" s="21">
        <f>ROUND(F31*$F$11/100,0)</f>
        <v/>
      </c>
      <c r="G52" s="21">
        <f>ROUND(G31*$F$11/100,0)</f>
        <v/>
      </c>
      <c r="H52" s="21">
        <f>ROUND(H31*$F$11/100,0)</f>
        <v/>
      </c>
      <c r="I52" s="21">
        <f>ROUND(I31*$F$11/100,0)</f>
        <v/>
      </c>
      <c r="J52" s="21">
        <f>ROUND(J31*$F$11/100,0)</f>
        <v/>
      </c>
      <c r="K52" s="21">
        <f>ROUND(K31*$F$11/100,0)</f>
        <v/>
      </c>
      <c r="L52" s="21">
        <f>ROUND(L31*$F$11/100,0)</f>
        <v/>
      </c>
      <c r="M52" s="21">
        <f>ROUND(M31*$F$11/100,0)</f>
        <v/>
      </c>
      <c r="N52" s="21">
        <f>ROUND(N31*$F$11/100,0)</f>
        <v/>
      </c>
      <c r="O52" s="21">
        <f>ROUND(O31*$F$11/100,0)</f>
        <v/>
      </c>
      <c r="P52" s="21">
        <f>ROUND(P31*$F$11/100,0)</f>
        <v/>
      </c>
      <c r="Q52" s="21">
        <f>ROUND(Q31*$F$11/100,0)</f>
        <v/>
      </c>
      <c r="R52" s="21">
        <f>ROUND(R31*$F$11/100,0)</f>
        <v/>
      </c>
      <c r="S52" s="21">
        <f>ROUND(S31*$F$11/100,0)</f>
        <v/>
      </c>
      <c r="T52" s="21">
        <f>ROUND(T31*$F$11/100,0)</f>
        <v/>
      </c>
      <c r="U52" s="21">
        <f>ROUND(U31*$F$11/100,0)</f>
        <v/>
      </c>
      <c r="V52" s="21">
        <f>ROUND(V31*$F$11/100,0)</f>
        <v/>
      </c>
      <c r="W52" s="21">
        <f>ROUND(W31*$F$11/100,0)</f>
        <v/>
      </c>
      <c r="X52" s="21">
        <f>ROUND(X31*$F$11/100,0)</f>
        <v/>
      </c>
      <c r="Y52" s="21">
        <f>ROUND(Y31*$F$11/100,0)</f>
        <v/>
      </c>
      <c r="Z52" s="21">
        <f>ROUND(Z31*$F$11/100,0)</f>
        <v/>
      </c>
      <c r="AA52" s="21">
        <f>ROUND(AA31*$F$11/100,0)</f>
        <v/>
      </c>
      <c r="AB52" s="21">
        <f>ROUND(AB31*$F$11/100,0)</f>
        <v/>
      </c>
      <c r="AC52" s="21">
        <f>ROUND(AC31*$F$11/100,0)</f>
        <v/>
      </c>
      <c r="AD52" s="21">
        <f>ROUND(AD31*$F$11/100,0)</f>
        <v/>
      </c>
      <c r="AE52" s="21">
        <f>ROUND(AE31*$F$11/100,0)</f>
        <v/>
      </c>
      <c r="AF52" s="21">
        <f>ROUND(AF31*$F$11/100,0)</f>
        <v/>
      </c>
      <c r="AG52" s="21">
        <f>ROUND(AG31*$F$11/100,0)</f>
        <v/>
      </c>
      <c r="AH52" s="21">
        <f>ROUND(AH31*$F$11/100,0)</f>
        <v/>
      </c>
      <c r="AI52" s="21">
        <f>ROUND(AI31*$F$11/100,0)</f>
        <v/>
      </c>
      <c r="AJ52" s="21">
        <f>ROUND(AJ31*$F$11/100,0)</f>
        <v/>
      </c>
      <c r="AK52" s="21">
        <f>ROUND(AK31*$F$11/100,0)</f>
        <v/>
      </c>
      <c r="AL52" s="21">
        <f>ROUND(AL31*$F$11/100,0)</f>
        <v/>
      </c>
      <c r="AM52" s="21">
        <f>ROUND(AM31*$F$11/100,0)</f>
        <v/>
      </c>
      <c r="AN52" s="21">
        <f>ROUND(AN31*$F$11/100,0)</f>
        <v/>
      </c>
      <c r="AO52" s="21">
        <f>ROUND(AO31*$F$11/100,0)</f>
        <v/>
      </c>
      <c r="AP52" s="21">
        <f>ROUND(AP31*$F$11/100,0)</f>
        <v/>
      </c>
      <c r="AQ52" s="21">
        <f>ROUND(AQ31*$F$11/100,0)</f>
        <v/>
      </c>
      <c r="AR52" s="21">
        <f>ROUND(AR31*$F$11/100,0)</f>
        <v/>
      </c>
      <c r="AS52" s="21">
        <f>ROUND(AS31*$F$11/100,0)</f>
        <v/>
      </c>
      <c r="AT52" s="21">
        <f>ROUND(AT31*$F$11/100,0)</f>
        <v/>
      </c>
      <c r="AU52" s="21">
        <f>ROUND(AU31*$F$11/100,0)</f>
        <v/>
      </c>
      <c r="AV52" s="21">
        <f>ROUND(AV31*$F$11/100,0)</f>
        <v/>
      </c>
      <c r="AW52" s="21">
        <f>ROUND(AW31*$F$11/100,0)</f>
        <v/>
      </c>
      <c r="AX52" s="21">
        <f>ROUND(AX31*$F$11/100,0)</f>
        <v/>
      </c>
      <c r="AY52" s="21">
        <f>ROUND(AY31*$F$11/100,0)</f>
        <v/>
      </c>
      <c r="AZ52" s="21">
        <f>ROUND(AZ31*$F$11/100,0)</f>
        <v/>
      </c>
      <c r="BA52" s="21">
        <f>ROUND(BA31*$F$11/100,0)</f>
        <v/>
      </c>
      <c r="BB52" s="21">
        <f>ROUND(BB31*$F$11/100,0)</f>
        <v/>
      </c>
      <c r="BC52" s="21" t="n"/>
      <c r="BD52" s="21" t="n"/>
      <c r="BE52" s="21" t="n"/>
      <c r="BF52" s="21" t="n"/>
      <c r="BG52" s="21" t="n"/>
      <c r="BH52" s="21" t="n"/>
    </row>
    <row r="53">
      <c r="A53" t="inlineStr">
        <is>
          <t>Pos 6 — Sozial</t>
        </is>
      </c>
      <c r="B53" s="21">
        <f>ROUND(B32*$F$12/100,0)</f>
        <v/>
      </c>
      <c r="C53" s="21">
        <f>ROUND(C32*$F$12/100,0)</f>
        <v/>
      </c>
      <c r="D53" s="21">
        <f>ROUND(D32*$F$12/100,0)</f>
        <v/>
      </c>
      <c r="E53" s="21">
        <f>ROUND(E32*$F$12/100,0)</f>
        <v/>
      </c>
      <c r="F53" s="21">
        <f>ROUND(F32*$F$12/100,0)</f>
        <v/>
      </c>
      <c r="G53" s="21">
        <f>ROUND(G32*$F$12/100,0)</f>
        <v/>
      </c>
      <c r="H53" s="21">
        <f>ROUND(H32*$F$12/100,0)</f>
        <v/>
      </c>
      <c r="I53" s="21">
        <f>ROUND(I32*$F$12/100,0)</f>
        <v/>
      </c>
      <c r="J53" s="21">
        <f>ROUND(J32*$F$12/100,0)</f>
        <v/>
      </c>
      <c r="K53" s="21">
        <f>ROUND(K32*$F$12/100,0)</f>
        <v/>
      </c>
      <c r="L53" s="21">
        <f>ROUND(L32*$F$12/100,0)</f>
        <v/>
      </c>
      <c r="M53" s="21">
        <f>ROUND(M32*$F$12/100,0)</f>
        <v/>
      </c>
      <c r="N53" s="21">
        <f>ROUND(N32*$F$12/100,0)</f>
        <v/>
      </c>
      <c r="O53" s="21">
        <f>ROUND(O32*$F$12/100,0)</f>
        <v/>
      </c>
      <c r="P53" s="21">
        <f>ROUND(P32*$F$12/100,0)</f>
        <v/>
      </c>
      <c r="Q53" s="21">
        <f>ROUND(Q32*$F$12/100,0)</f>
        <v/>
      </c>
      <c r="R53" s="21">
        <f>ROUND(R32*$F$12/100,0)</f>
        <v/>
      </c>
      <c r="S53" s="21">
        <f>ROUND(S32*$F$12/100,0)</f>
        <v/>
      </c>
      <c r="T53" s="21">
        <f>ROUND(T32*$F$12/100,0)</f>
        <v/>
      </c>
      <c r="U53" s="21">
        <f>ROUND(U32*$F$12/100,0)</f>
        <v/>
      </c>
      <c r="V53" s="21">
        <f>ROUND(V32*$F$12/100,0)</f>
        <v/>
      </c>
      <c r="W53" s="21">
        <f>ROUND(W32*$F$12/100,0)</f>
        <v/>
      </c>
      <c r="X53" s="21">
        <f>ROUND(X32*$F$12/100,0)</f>
        <v/>
      </c>
      <c r="Y53" s="21">
        <f>ROUND(Y32*$F$12/100,0)</f>
        <v/>
      </c>
      <c r="Z53" s="21">
        <f>ROUND(Z32*$F$12/100,0)</f>
        <v/>
      </c>
      <c r="AA53" s="21">
        <f>ROUND(AA32*$F$12/100,0)</f>
        <v/>
      </c>
      <c r="AB53" s="21">
        <f>ROUND(AB32*$F$12/100,0)</f>
        <v/>
      </c>
      <c r="AC53" s="21">
        <f>ROUND(AC32*$F$12/100,0)</f>
        <v/>
      </c>
      <c r="AD53" s="21">
        <f>ROUND(AD32*$F$12/100,0)</f>
        <v/>
      </c>
      <c r="AE53" s="21">
        <f>ROUND(AE32*$F$12/100,0)</f>
        <v/>
      </c>
      <c r="AF53" s="21">
        <f>ROUND(AF32*$F$12/100,0)</f>
        <v/>
      </c>
      <c r="AG53" s="21">
        <f>ROUND(AG32*$F$12/100,0)</f>
        <v/>
      </c>
      <c r="AH53" s="21">
        <f>ROUND(AH32*$F$12/100,0)</f>
        <v/>
      </c>
      <c r="AI53" s="21">
        <f>ROUND(AI32*$F$12/100,0)</f>
        <v/>
      </c>
      <c r="AJ53" s="21">
        <f>ROUND(AJ32*$F$12/100,0)</f>
        <v/>
      </c>
      <c r="AK53" s="21">
        <f>ROUND(AK32*$F$12/100,0)</f>
        <v/>
      </c>
      <c r="AL53" s="21">
        <f>ROUND(AL32*$F$12/100,0)</f>
        <v/>
      </c>
      <c r="AM53" s="21">
        <f>ROUND(AM32*$F$12/100,0)</f>
        <v/>
      </c>
      <c r="AN53" s="21">
        <f>ROUND(AN32*$F$12/100,0)</f>
        <v/>
      </c>
      <c r="AO53" s="21">
        <f>ROUND(AO32*$F$12/100,0)</f>
        <v/>
      </c>
      <c r="AP53" s="21">
        <f>ROUND(AP32*$F$12/100,0)</f>
        <v/>
      </c>
      <c r="AQ53" s="21">
        <f>ROUND(AQ32*$F$12/100,0)</f>
        <v/>
      </c>
      <c r="AR53" s="21">
        <f>ROUND(AR32*$F$12/100,0)</f>
        <v/>
      </c>
      <c r="AS53" s="21">
        <f>ROUND(AS32*$F$12/100,0)</f>
        <v/>
      </c>
      <c r="AT53" s="21">
        <f>ROUND(AT32*$F$12/100,0)</f>
        <v/>
      </c>
      <c r="AU53" s="21">
        <f>ROUND(AU32*$F$12/100,0)</f>
        <v/>
      </c>
      <c r="AV53" s="21">
        <f>ROUND(AV32*$F$12/100,0)</f>
        <v/>
      </c>
      <c r="AW53" s="21">
        <f>ROUND(AW32*$F$12/100,0)</f>
        <v/>
      </c>
      <c r="AX53" s="21">
        <f>ROUND(AX32*$F$12/100,0)</f>
        <v/>
      </c>
      <c r="AY53" s="21">
        <f>ROUND(AY32*$F$12/100,0)</f>
        <v/>
      </c>
      <c r="AZ53" s="21">
        <f>ROUND(AZ32*$F$12/100,0)</f>
        <v/>
      </c>
      <c r="BA53" s="21">
        <f>ROUND(BA32*$F$12/100,0)</f>
        <v/>
      </c>
      <c r="BB53" s="21">
        <f>ROUND(BB32*$F$12/100,0)</f>
        <v/>
      </c>
      <c r="BC53" s="21" t="n"/>
      <c r="BD53" s="21" t="n"/>
      <c r="BE53" s="21" t="n"/>
      <c r="BF53" s="21" t="n"/>
      <c r="BG53" s="21" t="n"/>
      <c r="BH53" s="21" t="n"/>
    </row>
    <row r="54">
      <c r="A54" t="inlineStr">
        <is>
          <t>Pos 7 — Sozial</t>
        </is>
      </c>
      <c r="B54" s="21">
        <f>ROUND(B33*$F$13/100,0)</f>
        <v/>
      </c>
      <c r="C54" s="21">
        <f>ROUND(C33*$F$13/100,0)</f>
        <v/>
      </c>
      <c r="D54" s="21">
        <f>ROUND(D33*$F$13/100,0)</f>
        <v/>
      </c>
      <c r="E54" s="21">
        <f>ROUND(E33*$F$13/100,0)</f>
        <v/>
      </c>
      <c r="F54" s="21">
        <f>ROUND(F33*$F$13/100,0)</f>
        <v/>
      </c>
      <c r="G54" s="21">
        <f>ROUND(G33*$F$13/100,0)</f>
        <v/>
      </c>
      <c r="H54" s="21">
        <f>ROUND(H33*$F$13/100,0)</f>
        <v/>
      </c>
      <c r="I54" s="21">
        <f>ROUND(I33*$F$13/100,0)</f>
        <v/>
      </c>
      <c r="J54" s="21">
        <f>ROUND(J33*$F$13/100,0)</f>
        <v/>
      </c>
      <c r="K54" s="21">
        <f>ROUND(K33*$F$13/100,0)</f>
        <v/>
      </c>
      <c r="L54" s="21">
        <f>ROUND(L33*$F$13/100,0)</f>
        <v/>
      </c>
      <c r="M54" s="21">
        <f>ROUND(M33*$F$13/100,0)</f>
        <v/>
      </c>
      <c r="N54" s="21">
        <f>ROUND(N33*$F$13/100,0)</f>
        <v/>
      </c>
      <c r="O54" s="21">
        <f>ROUND(O33*$F$13/100,0)</f>
        <v/>
      </c>
      <c r="P54" s="21">
        <f>ROUND(P33*$F$13/100,0)</f>
        <v/>
      </c>
      <c r="Q54" s="21">
        <f>ROUND(Q33*$F$13/100,0)</f>
        <v/>
      </c>
      <c r="R54" s="21">
        <f>ROUND(R33*$F$13/100,0)</f>
        <v/>
      </c>
      <c r="S54" s="21">
        <f>ROUND(S33*$F$13/100,0)</f>
        <v/>
      </c>
      <c r="T54" s="21">
        <f>ROUND(T33*$F$13/100,0)</f>
        <v/>
      </c>
      <c r="U54" s="21">
        <f>ROUND(U33*$F$13/100,0)</f>
        <v/>
      </c>
      <c r="V54" s="21">
        <f>ROUND(V33*$F$13/100,0)</f>
        <v/>
      </c>
      <c r="W54" s="21">
        <f>ROUND(W33*$F$13/100,0)</f>
        <v/>
      </c>
      <c r="X54" s="21">
        <f>ROUND(X33*$F$13/100,0)</f>
        <v/>
      </c>
      <c r="Y54" s="21">
        <f>ROUND(Y33*$F$13/100,0)</f>
        <v/>
      </c>
      <c r="Z54" s="21">
        <f>ROUND(Z33*$F$13/100,0)</f>
        <v/>
      </c>
      <c r="AA54" s="21">
        <f>ROUND(AA33*$F$13/100,0)</f>
        <v/>
      </c>
      <c r="AB54" s="21">
        <f>ROUND(AB33*$F$13/100,0)</f>
        <v/>
      </c>
      <c r="AC54" s="21">
        <f>ROUND(AC33*$F$13/100,0)</f>
        <v/>
      </c>
      <c r="AD54" s="21">
        <f>ROUND(AD33*$F$13/100,0)</f>
        <v/>
      </c>
      <c r="AE54" s="21">
        <f>ROUND(AE33*$F$13/100,0)</f>
        <v/>
      </c>
      <c r="AF54" s="21">
        <f>ROUND(AF33*$F$13/100,0)</f>
        <v/>
      </c>
      <c r="AG54" s="21">
        <f>ROUND(AG33*$F$13/100,0)</f>
        <v/>
      </c>
      <c r="AH54" s="21">
        <f>ROUND(AH33*$F$13/100,0)</f>
        <v/>
      </c>
      <c r="AI54" s="21">
        <f>ROUND(AI33*$F$13/100,0)</f>
        <v/>
      </c>
      <c r="AJ54" s="21">
        <f>ROUND(AJ33*$F$13/100,0)</f>
        <v/>
      </c>
      <c r="AK54" s="21">
        <f>ROUND(AK33*$F$13/100,0)</f>
        <v/>
      </c>
      <c r="AL54" s="21">
        <f>ROUND(AL33*$F$13/100,0)</f>
        <v/>
      </c>
      <c r="AM54" s="21">
        <f>ROUND(AM33*$F$13/100,0)</f>
        <v/>
      </c>
      <c r="AN54" s="21">
        <f>ROUND(AN33*$F$13/100,0)</f>
        <v/>
      </c>
      <c r="AO54" s="21">
        <f>ROUND(AO33*$F$13/100,0)</f>
        <v/>
      </c>
      <c r="AP54" s="21">
        <f>ROUND(AP33*$F$13/100,0)</f>
        <v/>
      </c>
      <c r="AQ54" s="21">
        <f>ROUND(AQ33*$F$13/100,0)</f>
        <v/>
      </c>
      <c r="AR54" s="21">
        <f>ROUND(AR33*$F$13/100,0)</f>
        <v/>
      </c>
      <c r="AS54" s="21">
        <f>ROUND(AS33*$F$13/100,0)</f>
        <v/>
      </c>
      <c r="AT54" s="21">
        <f>ROUND(AT33*$F$13/100,0)</f>
        <v/>
      </c>
      <c r="AU54" s="21">
        <f>ROUND(AU33*$F$13/100,0)</f>
        <v/>
      </c>
      <c r="AV54" s="21">
        <f>ROUND(AV33*$F$13/100,0)</f>
        <v/>
      </c>
      <c r="AW54" s="21">
        <f>ROUND(AW33*$F$13/100,0)</f>
        <v/>
      </c>
      <c r="AX54" s="21">
        <f>ROUND(AX33*$F$13/100,0)</f>
        <v/>
      </c>
      <c r="AY54" s="21">
        <f>ROUND(AY33*$F$13/100,0)</f>
        <v/>
      </c>
      <c r="AZ54" s="21">
        <f>ROUND(AZ33*$F$13/100,0)</f>
        <v/>
      </c>
      <c r="BA54" s="21">
        <f>ROUND(BA33*$F$13/100,0)</f>
        <v/>
      </c>
      <c r="BB54" s="21">
        <f>ROUND(BB33*$F$13/100,0)</f>
        <v/>
      </c>
      <c r="BC54" s="21" t="n"/>
      <c r="BD54" s="21" t="n"/>
      <c r="BE54" s="21" t="n"/>
      <c r="BF54" s="21" t="n"/>
      <c r="BG54" s="21" t="n"/>
      <c r="BH54" s="21" t="n"/>
    </row>
    <row r="55">
      <c r="A55" t="inlineStr">
        <is>
          <t>Pos 8 — Sozial</t>
        </is>
      </c>
      <c r="B55" s="21">
        <f>ROUND(B34*$F$14/100,0)</f>
        <v/>
      </c>
      <c r="C55" s="21">
        <f>ROUND(C34*$F$14/100,0)</f>
        <v/>
      </c>
      <c r="D55" s="21">
        <f>ROUND(D34*$F$14/100,0)</f>
        <v/>
      </c>
      <c r="E55" s="21">
        <f>ROUND(E34*$F$14/100,0)</f>
        <v/>
      </c>
      <c r="F55" s="21">
        <f>ROUND(F34*$F$14/100,0)</f>
        <v/>
      </c>
      <c r="G55" s="21">
        <f>ROUND(G34*$F$14/100,0)</f>
        <v/>
      </c>
      <c r="H55" s="21">
        <f>ROUND(H34*$F$14/100,0)</f>
        <v/>
      </c>
      <c r="I55" s="21">
        <f>ROUND(I34*$F$14/100,0)</f>
        <v/>
      </c>
      <c r="J55" s="21">
        <f>ROUND(J34*$F$14/100,0)</f>
        <v/>
      </c>
      <c r="K55" s="21">
        <f>ROUND(K34*$F$14/100,0)</f>
        <v/>
      </c>
      <c r="L55" s="21">
        <f>ROUND(L34*$F$14/100,0)</f>
        <v/>
      </c>
      <c r="M55" s="21">
        <f>ROUND(M34*$F$14/100,0)</f>
        <v/>
      </c>
      <c r="N55" s="21">
        <f>ROUND(N34*$F$14/100,0)</f>
        <v/>
      </c>
      <c r="O55" s="21">
        <f>ROUND(O34*$F$14/100,0)</f>
        <v/>
      </c>
      <c r="P55" s="21">
        <f>ROUND(P34*$F$14/100,0)</f>
        <v/>
      </c>
      <c r="Q55" s="21">
        <f>ROUND(Q34*$F$14/100,0)</f>
        <v/>
      </c>
      <c r="R55" s="21">
        <f>ROUND(R34*$F$14/100,0)</f>
        <v/>
      </c>
      <c r="S55" s="21">
        <f>ROUND(S34*$F$14/100,0)</f>
        <v/>
      </c>
      <c r="T55" s="21">
        <f>ROUND(T34*$F$14/100,0)</f>
        <v/>
      </c>
      <c r="U55" s="21">
        <f>ROUND(U34*$F$14/100,0)</f>
        <v/>
      </c>
      <c r="V55" s="21">
        <f>ROUND(V34*$F$14/100,0)</f>
        <v/>
      </c>
      <c r="W55" s="21">
        <f>ROUND(W34*$F$14/100,0)</f>
        <v/>
      </c>
      <c r="X55" s="21">
        <f>ROUND(X34*$F$14/100,0)</f>
        <v/>
      </c>
      <c r="Y55" s="21">
        <f>ROUND(Y34*$F$14/100,0)</f>
        <v/>
      </c>
      <c r="Z55" s="21">
        <f>ROUND(Z34*$F$14/100,0)</f>
        <v/>
      </c>
      <c r="AA55" s="21">
        <f>ROUND(AA34*$F$14/100,0)</f>
        <v/>
      </c>
      <c r="AB55" s="21">
        <f>ROUND(AB34*$F$14/100,0)</f>
        <v/>
      </c>
      <c r="AC55" s="21">
        <f>ROUND(AC34*$F$14/100,0)</f>
        <v/>
      </c>
      <c r="AD55" s="21">
        <f>ROUND(AD34*$F$14/100,0)</f>
        <v/>
      </c>
      <c r="AE55" s="21">
        <f>ROUND(AE34*$F$14/100,0)</f>
        <v/>
      </c>
      <c r="AF55" s="21">
        <f>ROUND(AF34*$F$14/100,0)</f>
        <v/>
      </c>
      <c r="AG55" s="21">
        <f>ROUND(AG34*$F$14/100,0)</f>
        <v/>
      </c>
      <c r="AH55" s="21">
        <f>ROUND(AH34*$F$14/100,0)</f>
        <v/>
      </c>
      <c r="AI55" s="21">
        <f>ROUND(AI34*$F$14/100,0)</f>
        <v/>
      </c>
      <c r="AJ55" s="21">
        <f>ROUND(AJ34*$F$14/100,0)</f>
        <v/>
      </c>
      <c r="AK55" s="21">
        <f>ROUND(AK34*$F$14/100,0)</f>
        <v/>
      </c>
      <c r="AL55" s="21">
        <f>ROUND(AL34*$F$14/100,0)</f>
        <v/>
      </c>
      <c r="AM55" s="21">
        <f>ROUND(AM34*$F$14/100,0)</f>
        <v/>
      </c>
      <c r="AN55" s="21">
        <f>ROUND(AN34*$F$14/100,0)</f>
        <v/>
      </c>
      <c r="AO55" s="21">
        <f>ROUND(AO34*$F$14/100,0)</f>
        <v/>
      </c>
      <c r="AP55" s="21">
        <f>ROUND(AP34*$F$14/100,0)</f>
        <v/>
      </c>
      <c r="AQ55" s="21">
        <f>ROUND(AQ34*$F$14/100,0)</f>
        <v/>
      </c>
      <c r="AR55" s="21">
        <f>ROUND(AR34*$F$14/100,0)</f>
        <v/>
      </c>
      <c r="AS55" s="21">
        <f>ROUND(AS34*$F$14/100,0)</f>
        <v/>
      </c>
      <c r="AT55" s="21">
        <f>ROUND(AT34*$F$14/100,0)</f>
        <v/>
      </c>
      <c r="AU55" s="21">
        <f>ROUND(AU34*$F$14/100,0)</f>
        <v/>
      </c>
      <c r="AV55" s="21">
        <f>ROUND(AV34*$F$14/100,0)</f>
        <v/>
      </c>
      <c r="AW55" s="21">
        <f>ROUND(AW34*$F$14/100,0)</f>
        <v/>
      </c>
      <c r="AX55" s="21">
        <f>ROUND(AX34*$F$14/100,0)</f>
        <v/>
      </c>
      <c r="AY55" s="21">
        <f>ROUND(AY34*$F$14/100,0)</f>
        <v/>
      </c>
      <c r="AZ55" s="21">
        <f>ROUND(AZ34*$F$14/100,0)</f>
        <v/>
      </c>
      <c r="BA55" s="21">
        <f>ROUND(BA34*$F$14/100,0)</f>
        <v/>
      </c>
      <c r="BB55" s="21">
        <f>ROUND(BB34*$F$14/100,0)</f>
        <v/>
      </c>
      <c r="BC55" s="21" t="n"/>
      <c r="BD55" s="21" t="n"/>
      <c r="BE55" s="21" t="n"/>
      <c r="BF55" s="21" t="n"/>
      <c r="BG55" s="21" t="n"/>
      <c r="BH55" s="21" t="n"/>
    </row>
    <row r="56">
      <c r="A56" t="inlineStr">
        <is>
          <t>Pos 9 — Sozial</t>
        </is>
      </c>
      <c r="B56" s="21">
        <f>ROUND(B35*$F$15/100,0)</f>
        <v/>
      </c>
      <c r="C56" s="21">
        <f>ROUND(C35*$F$15/100,0)</f>
        <v/>
      </c>
      <c r="D56" s="21">
        <f>ROUND(D35*$F$15/100,0)</f>
        <v/>
      </c>
      <c r="E56" s="21">
        <f>ROUND(E35*$F$15/100,0)</f>
        <v/>
      </c>
      <c r="F56" s="21">
        <f>ROUND(F35*$F$15/100,0)</f>
        <v/>
      </c>
      <c r="G56" s="21">
        <f>ROUND(G35*$F$15/100,0)</f>
        <v/>
      </c>
      <c r="H56" s="21">
        <f>ROUND(H35*$F$15/100,0)</f>
        <v/>
      </c>
      <c r="I56" s="21">
        <f>ROUND(I35*$F$15/100,0)</f>
        <v/>
      </c>
      <c r="J56" s="21">
        <f>ROUND(J35*$F$15/100,0)</f>
        <v/>
      </c>
      <c r="K56" s="21">
        <f>ROUND(K35*$F$15/100,0)</f>
        <v/>
      </c>
      <c r="L56" s="21">
        <f>ROUND(L35*$F$15/100,0)</f>
        <v/>
      </c>
      <c r="M56" s="21">
        <f>ROUND(M35*$F$15/100,0)</f>
        <v/>
      </c>
      <c r="N56" s="21">
        <f>ROUND(N35*$F$15/100,0)</f>
        <v/>
      </c>
      <c r="O56" s="21">
        <f>ROUND(O35*$F$15/100,0)</f>
        <v/>
      </c>
      <c r="P56" s="21">
        <f>ROUND(P35*$F$15/100,0)</f>
        <v/>
      </c>
      <c r="Q56" s="21">
        <f>ROUND(Q35*$F$15/100,0)</f>
        <v/>
      </c>
      <c r="R56" s="21">
        <f>ROUND(R35*$F$15/100,0)</f>
        <v/>
      </c>
      <c r="S56" s="21">
        <f>ROUND(S35*$F$15/100,0)</f>
        <v/>
      </c>
      <c r="T56" s="21">
        <f>ROUND(T35*$F$15/100,0)</f>
        <v/>
      </c>
      <c r="U56" s="21">
        <f>ROUND(U35*$F$15/100,0)</f>
        <v/>
      </c>
      <c r="V56" s="21">
        <f>ROUND(V35*$F$15/100,0)</f>
        <v/>
      </c>
      <c r="W56" s="21">
        <f>ROUND(W35*$F$15/100,0)</f>
        <v/>
      </c>
      <c r="X56" s="21">
        <f>ROUND(X35*$F$15/100,0)</f>
        <v/>
      </c>
      <c r="Y56" s="21">
        <f>ROUND(Y35*$F$15/100,0)</f>
        <v/>
      </c>
      <c r="Z56" s="21">
        <f>ROUND(Z35*$F$15/100,0)</f>
        <v/>
      </c>
      <c r="AA56" s="21">
        <f>ROUND(AA35*$F$15/100,0)</f>
        <v/>
      </c>
      <c r="AB56" s="21">
        <f>ROUND(AB35*$F$15/100,0)</f>
        <v/>
      </c>
      <c r="AC56" s="21">
        <f>ROUND(AC35*$F$15/100,0)</f>
        <v/>
      </c>
      <c r="AD56" s="21">
        <f>ROUND(AD35*$F$15/100,0)</f>
        <v/>
      </c>
      <c r="AE56" s="21">
        <f>ROUND(AE35*$F$15/100,0)</f>
        <v/>
      </c>
      <c r="AF56" s="21">
        <f>ROUND(AF35*$F$15/100,0)</f>
        <v/>
      </c>
      <c r="AG56" s="21">
        <f>ROUND(AG35*$F$15/100,0)</f>
        <v/>
      </c>
      <c r="AH56" s="21">
        <f>ROUND(AH35*$F$15/100,0)</f>
        <v/>
      </c>
      <c r="AI56" s="21">
        <f>ROUND(AI35*$F$15/100,0)</f>
        <v/>
      </c>
      <c r="AJ56" s="21">
        <f>ROUND(AJ35*$F$15/100,0)</f>
        <v/>
      </c>
      <c r="AK56" s="21">
        <f>ROUND(AK35*$F$15/100,0)</f>
        <v/>
      </c>
      <c r="AL56" s="21">
        <f>ROUND(AL35*$F$15/100,0)</f>
        <v/>
      </c>
      <c r="AM56" s="21">
        <f>ROUND(AM35*$F$15/100,0)</f>
        <v/>
      </c>
      <c r="AN56" s="21">
        <f>ROUND(AN35*$F$15/100,0)</f>
        <v/>
      </c>
      <c r="AO56" s="21">
        <f>ROUND(AO35*$F$15/100,0)</f>
        <v/>
      </c>
      <c r="AP56" s="21">
        <f>ROUND(AP35*$F$15/100,0)</f>
        <v/>
      </c>
      <c r="AQ56" s="21">
        <f>ROUND(AQ35*$F$15/100,0)</f>
        <v/>
      </c>
      <c r="AR56" s="21">
        <f>ROUND(AR35*$F$15/100,0)</f>
        <v/>
      </c>
      <c r="AS56" s="21">
        <f>ROUND(AS35*$F$15/100,0)</f>
        <v/>
      </c>
      <c r="AT56" s="21">
        <f>ROUND(AT35*$F$15/100,0)</f>
        <v/>
      </c>
      <c r="AU56" s="21">
        <f>ROUND(AU35*$F$15/100,0)</f>
        <v/>
      </c>
      <c r="AV56" s="21">
        <f>ROUND(AV35*$F$15/100,0)</f>
        <v/>
      </c>
      <c r="AW56" s="21">
        <f>ROUND(AW35*$F$15/100,0)</f>
        <v/>
      </c>
      <c r="AX56" s="21">
        <f>ROUND(AX35*$F$15/100,0)</f>
        <v/>
      </c>
      <c r="AY56" s="21">
        <f>ROUND(AY35*$F$15/100,0)</f>
        <v/>
      </c>
      <c r="AZ56" s="21">
        <f>ROUND(AZ35*$F$15/100,0)</f>
        <v/>
      </c>
      <c r="BA56" s="21">
        <f>ROUND(BA35*$F$15/100,0)</f>
        <v/>
      </c>
      <c r="BB56" s="21">
        <f>ROUND(BB35*$F$15/100,0)</f>
        <v/>
      </c>
      <c r="BC56" s="21" t="n"/>
      <c r="BD56" s="21" t="n"/>
      <c r="BE56" s="21" t="n"/>
      <c r="BF56" s="21" t="n"/>
      <c r="BG56" s="21" t="n"/>
      <c r="BH56" s="21" t="n"/>
    </row>
    <row r="57">
      <c r="A57" t="inlineStr">
        <is>
          <t>Pos 10 — Sozial</t>
        </is>
      </c>
      <c r="B57" s="21">
        <f>ROUND(B36*$F$16/100,0)</f>
        <v/>
      </c>
      <c r="C57" s="21">
        <f>ROUND(C36*$F$16/100,0)</f>
        <v/>
      </c>
      <c r="D57" s="21">
        <f>ROUND(D36*$F$16/100,0)</f>
        <v/>
      </c>
      <c r="E57" s="21">
        <f>ROUND(E36*$F$16/100,0)</f>
        <v/>
      </c>
      <c r="F57" s="21">
        <f>ROUND(F36*$F$16/100,0)</f>
        <v/>
      </c>
      <c r="G57" s="21">
        <f>ROUND(G36*$F$16/100,0)</f>
        <v/>
      </c>
      <c r="H57" s="21">
        <f>ROUND(H36*$F$16/100,0)</f>
        <v/>
      </c>
      <c r="I57" s="21">
        <f>ROUND(I36*$F$16/100,0)</f>
        <v/>
      </c>
      <c r="J57" s="21">
        <f>ROUND(J36*$F$16/100,0)</f>
        <v/>
      </c>
      <c r="K57" s="21">
        <f>ROUND(K36*$F$16/100,0)</f>
        <v/>
      </c>
      <c r="L57" s="21">
        <f>ROUND(L36*$F$16/100,0)</f>
        <v/>
      </c>
      <c r="M57" s="21">
        <f>ROUND(M36*$F$16/100,0)</f>
        <v/>
      </c>
      <c r="N57" s="21">
        <f>ROUND(N36*$F$16/100,0)</f>
        <v/>
      </c>
      <c r="O57" s="21">
        <f>ROUND(O36*$F$16/100,0)</f>
        <v/>
      </c>
      <c r="P57" s="21">
        <f>ROUND(P36*$F$16/100,0)</f>
        <v/>
      </c>
      <c r="Q57" s="21">
        <f>ROUND(Q36*$F$16/100,0)</f>
        <v/>
      </c>
      <c r="R57" s="21">
        <f>ROUND(R36*$F$16/100,0)</f>
        <v/>
      </c>
      <c r="S57" s="21">
        <f>ROUND(S36*$F$16/100,0)</f>
        <v/>
      </c>
      <c r="T57" s="21">
        <f>ROUND(T36*$F$16/100,0)</f>
        <v/>
      </c>
      <c r="U57" s="21">
        <f>ROUND(U36*$F$16/100,0)</f>
        <v/>
      </c>
      <c r="V57" s="21">
        <f>ROUND(V36*$F$16/100,0)</f>
        <v/>
      </c>
      <c r="W57" s="21">
        <f>ROUND(W36*$F$16/100,0)</f>
        <v/>
      </c>
      <c r="X57" s="21">
        <f>ROUND(X36*$F$16/100,0)</f>
        <v/>
      </c>
      <c r="Y57" s="21">
        <f>ROUND(Y36*$F$16/100,0)</f>
        <v/>
      </c>
      <c r="Z57" s="21">
        <f>ROUND(Z36*$F$16/100,0)</f>
        <v/>
      </c>
      <c r="AA57" s="21">
        <f>ROUND(AA36*$F$16/100,0)</f>
        <v/>
      </c>
      <c r="AB57" s="21">
        <f>ROUND(AB36*$F$16/100,0)</f>
        <v/>
      </c>
      <c r="AC57" s="21">
        <f>ROUND(AC36*$F$16/100,0)</f>
        <v/>
      </c>
      <c r="AD57" s="21">
        <f>ROUND(AD36*$F$16/100,0)</f>
        <v/>
      </c>
      <c r="AE57" s="21">
        <f>ROUND(AE36*$F$16/100,0)</f>
        <v/>
      </c>
      <c r="AF57" s="21">
        <f>ROUND(AF36*$F$16/100,0)</f>
        <v/>
      </c>
      <c r="AG57" s="21">
        <f>ROUND(AG36*$F$16/100,0)</f>
        <v/>
      </c>
      <c r="AH57" s="21">
        <f>ROUND(AH36*$F$16/100,0)</f>
        <v/>
      </c>
      <c r="AI57" s="21">
        <f>ROUND(AI36*$F$16/100,0)</f>
        <v/>
      </c>
      <c r="AJ57" s="21">
        <f>ROUND(AJ36*$F$16/100,0)</f>
        <v/>
      </c>
      <c r="AK57" s="21">
        <f>ROUND(AK36*$F$16/100,0)</f>
        <v/>
      </c>
      <c r="AL57" s="21">
        <f>ROUND(AL36*$F$16/100,0)</f>
        <v/>
      </c>
      <c r="AM57" s="21">
        <f>ROUND(AM36*$F$16/100,0)</f>
        <v/>
      </c>
      <c r="AN57" s="21">
        <f>ROUND(AN36*$F$16/100,0)</f>
        <v/>
      </c>
      <c r="AO57" s="21">
        <f>ROUND(AO36*$F$16/100,0)</f>
        <v/>
      </c>
      <c r="AP57" s="21">
        <f>ROUND(AP36*$F$16/100,0)</f>
        <v/>
      </c>
      <c r="AQ57" s="21">
        <f>ROUND(AQ36*$F$16/100,0)</f>
        <v/>
      </c>
      <c r="AR57" s="21">
        <f>ROUND(AR36*$F$16/100,0)</f>
        <v/>
      </c>
      <c r="AS57" s="21">
        <f>ROUND(AS36*$F$16/100,0)</f>
        <v/>
      </c>
      <c r="AT57" s="21">
        <f>ROUND(AT36*$F$16/100,0)</f>
        <v/>
      </c>
      <c r="AU57" s="21">
        <f>ROUND(AU36*$F$16/100,0)</f>
        <v/>
      </c>
      <c r="AV57" s="21">
        <f>ROUND(AV36*$F$16/100,0)</f>
        <v/>
      </c>
      <c r="AW57" s="21">
        <f>ROUND(AW36*$F$16/100,0)</f>
        <v/>
      </c>
      <c r="AX57" s="21">
        <f>ROUND(AX36*$F$16/100,0)</f>
        <v/>
      </c>
      <c r="AY57" s="21">
        <f>ROUND(AY36*$F$16/100,0)</f>
        <v/>
      </c>
      <c r="AZ57" s="21">
        <f>ROUND(AZ36*$F$16/100,0)</f>
        <v/>
      </c>
      <c r="BA57" s="21">
        <f>ROUND(BA36*$F$16/100,0)</f>
        <v/>
      </c>
      <c r="BB57" s="21">
        <f>ROUND(BB36*$F$16/100,0)</f>
        <v/>
      </c>
      <c r="BC57" s="21" t="n"/>
      <c r="BD57" s="21" t="n"/>
      <c r="BE57" s="21" t="n"/>
      <c r="BF57" s="21" t="n"/>
      <c r="BG57" s="21" t="n"/>
      <c r="BH57" s="21" t="n"/>
    </row>
    <row r="58">
      <c r="A58" t="inlineStr">
        <is>
          <t>Pos 11 — Sozial</t>
        </is>
      </c>
      <c r="B58" s="21">
        <f>ROUND(B37*$F$17/100,0)</f>
        <v/>
      </c>
      <c r="C58" s="21">
        <f>ROUND(C37*$F$17/100,0)</f>
        <v/>
      </c>
      <c r="D58" s="21">
        <f>ROUND(D37*$F$17/100,0)</f>
        <v/>
      </c>
      <c r="E58" s="21">
        <f>ROUND(E37*$F$17/100,0)</f>
        <v/>
      </c>
      <c r="F58" s="21">
        <f>ROUND(F37*$F$17/100,0)</f>
        <v/>
      </c>
      <c r="G58" s="21">
        <f>ROUND(G37*$F$17/100,0)</f>
        <v/>
      </c>
      <c r="H58" s="21">
        <f>ROUND(H37*$F$17/100,0)</f>
        <v/>
      </c>
      <c r="I58" s="21">
        <f>ROUND(I37*$F$17/100,0)</f>
        <v/>
      </c>
      <c r="J58" s="21">
        <f>ROUND(J37*$F$17/100,0)</f>
        <v/>
      </c>
      <c r="K58" s="21">
        <f>ROUND(K37*$F$17/100,0)</f>
        <v/>
      </c>
      <c r="L58" s="21">
        <f>ROUND(L37*$F$17/100,0)</f>
        <v/>
      </c>
      <c r="M58" s="21">
        <f>ROUND(M37*$F$17/100,0)</f>
        <v/>
      </c>
      <c r="N58" s="21">
        <f>ROUND(N37*$F$17/100,0)</f>
        <v/>
      </c>
      <c r="O58" s="21">
        <f>ROUND(O37*$F$17/100,0)</f>
        <v/>
      </c>
      <c r="P58" s="21">
        <f>ROUND(P37*$F$17/100,0)</f>
        <v/>
      </c>
      <c r="Q58" s="21">
        <f>ROUND(Q37*$F$17/100,0)</f>
        <v/>
      </c>
      <c r="R58" s="21">
        <f>ROUND(R37*$F$17/100,0)</f>
        <v/>
      </c>
      <c r="S58" s="21">
        <f>ROUND(S37*$F$17/100,0)</f>
        <v/>
      </c>
      <c r="T58" s="21">
        <f>ROUND(T37*$F$17/100,0)</f>
        <v/>
      </c>
      <c r="U58" s="21">
        <f>ROUND(U37*$F$17/100,0)</f>
        <v/>
      </c>
      <c r="V58" s="21">
        <f>ROUND(V37*$F$17/100,0)</f>
        <v/>
      </c>
      <c r="W58" s="21">
        <f>ROUND(W37*$F$17/100,0)</f>
        <v/>
      </c>
      <c r="X58" s="21">
        <f>ROUND(X37*$F$17/100,0)</f>
        <v/>
      </c>
      <c r="Y58" s="21">
        <f>ROUND(Y37*$F$17/100,0)</f>
        <v/>
      </c>
      <c r="Z58" s="21">
        <f>ROUND(Z37*$F$17/100,0)</f>
        <v/>
      </c>
      <c r="AA58" s="21">
        <f>ROUND(AA37*$F$17/100,0)</f>
        <v/>
      </c>
      <c r="AB58" s="21">
        <f>ROUND(AB37*$F$17/100,0)</f>
        <v/>
      </c>
      <c r="AC58" s="21">
        <f>ROUND(AC37*$F$17/100,0)</f>
        <v/>
      </c>
      <c r="AD58" s="21">
        <f>ROUND(AD37*$F$17/100,0)</f>
        <v/>
      </c>
      <c r="AE58" s="21">
        <f>ROUND(AE37*$F$17/100,0)</f>
        <v/>
      </c>
      <c r="AF58" s="21">
        <f>ROUND(AF37*$F$17/100,0)</f>
        <v/>
      </c>
      <c r="AG58" s="21">
        <f>ROUND(AG37*$F$17/100,0)</f>
        <v/>
      </c>
      <c r="AH58" s="21">
        <f>ROUND(AH37*$F$17/100,0)</f>
        <v/>
      </c>
      <c r="AI58" s="21">
        <f>ROUND(AI37*$F$17/100,0)</f>
        <v/>
      </c>
      <c r="AJ58" s="21">
        <f>ROUND(AJ37*$F$17/100,0)</f>
        <v/>
      </c>
      <c r="AK58" s="21">
        <f>ROUND(AK37*$F$17/100,0)</f>
        <v/>
      </c>
      <c r="AL58" s="21">
        <f>ROUND(AL37*$F$17/100,0)</f>
        <v/>
      </c>
      <c r="AM58" s="21">
        <f>ROUND(AM37*$F$17/100,0)</f>
        <v/>
      </c>
      <c r="AN58" s="21">
        <f>ROUND(AN37*$F$17/100,0)</f>
        <v/>
      </c>
      <c r="AO58" s="21">
        <f>ROUND(AO37*$F$17/100,0)</f>
        <v/>
      </c>
      <c r="AP58" s="21">
        <f>ROUND(AP37*$F$17/100,0)</f>
        <v/>
      </c>
      <c r="AQ58" s="21">
        <f>ROUND(AQ37*$F$17/100,0)</f>
        <v/>
      </c>
      <c r="AR58" s="21">
        <f>ROUND(AR37*$F$17/100,0)</f>
        <v/>
      </c>
      <c r="AS58" s="21">
        <f>ROUND(AS37*$F$17/100,0)</f>
        <v/>
      </c>
      <c r="AT58" s="21">
        <f>ROUND(AT37*$F$17/100,0)</f>
        <v/>
      </c>
      <c r="AU58" s="21">
        <f>ROUND(AU37*$F$17/100,0)</f>
        <v/>
      </c>
      <c r="AV58" s="21">
        <f>ROUND(AV37*$F$17/100,0)</f>
        <v/>
      </c>
      <c r="AW58" s="21">
        <f>ROUND(AW37*$F$17/100,0)</f>
        <v/>
      </c>
      <c r="AX58" s="21">
        <f>ROUND(AX37*$F$17/100,0)</f>
        <v/>
      </c>
      <c r="AY58" s="21">
        <f>ROUND(AY37*$F$17/100,0)</f>
        <v/>
      </c>
      <c r="AZ58" s="21">
        <f>ROUND(AZ37*$F$17/100,0)</f>
        <v/>
      </c>
      <c r="BA58" s="21">
        <f>ROUND(BA37*$F$17/100,0)</f>
        <v/>
      </c>
      <c r="BB58" s="21">
        <f>ROUND(BB37*$F$17/100,0)</f>
        <v/>
      </c>
      <c r="BC58" s="21" t="n"/>
      <c r="BD58" s="21" t="n"/>
      <c r="BE58" s="21" t="n"/>
      <c r="BF58" s="21" t="n"/>
      <c r="BG58" s="21" t="n"/>
      <c r="BH58" s="21" t="n"/>
    </row>
    <row r="59">
      <c r="A59" t="inlineStr">
        <is>
          <t>Pos 12 — Sozial</t>
        </is>
      </c>
      <c r="B59" s="21">
        <f>ROUND(B38*$F$18/100,0)</f>
        <v/>
      </c>
      <c r="C59" s="21">
        <f>ROUND(C38*$F$18/100,0)</f>
        <v/>
      </c>
      <c r="D59" s="21">
        <f>ROUND(D38*$F$18/100,0)</f>
        <v/>
      </c>
      <c r="E59" s="21">
        <f>ROUND(E38*$F$18/100,0)</f>
        <v/>
      </c>
      <c r="F59" s="21">
        <f>ROUND(F38*$F$18/100,0)</f>
        <v/>
      </c>
      <c r="G59" s="21">
        <f>ROUND(G38*$F$18/100,0)</f>
        <v/>
      </c>
      <c r="H59" s="21">
        <f>ROUND(H38*$F$18/100,0)</f>
        <v/>
      </c>
      <c r="I59" s="21">
        <f>ROUND(I38*$F$18/100,0)</f>
        <v/>
      </c>
      <c r="J59" s="21">
        <f>ROUND(J38*$F$18/100,0)</f>
        <v/>
      </c>
      <c r="K59" s="21">
        <f>ROUND(K38*$F$18/100,0)</f>
        <v/>
      </c>
      <c r="L59" s="21">
        <f>ROUND(L38*$F$18/100,0)</f>
        <v/>
      </c>
      <c r="M59" s="21">
        <f>ROUND(M38*$F$18/100,0)</f>
        <v/>
      </c>
      <c r="N59" s="21">
        <f>ROUND(N38*$F$18/100,0)</f>
        <v/>
      </c>
      <c r="O59" s="21">
        <f>ROUND(O38*$F$18/100,0)</f>
        <v/>
      </c>
      <c r="P59" s="21">
        <f>ROUND(P38*$F$18/100,0)</f>
        <v/>
      </c>
      <c r="Q59" s="21">
        <f>ROUND(Q38*$F$18/100,0)</f>
        <v/>
      </c>
      <c r="R59" s="21">
        <f>ROUND(R38*$F$18/100,0)</f>
        <v/>
      </c>
      <c r="S59" s="21">
        <f>ROUND(S38*$F$18/100,0)</f>
        <v/>
      </c>
      <c r="T59" s="21">
        <f>ROUND(T38*$F$18/100,0)</f>
        <v/>
      </c>
      <c r="U59" s="21">
        <f>ROUND(U38*$F$18/100,0)</f>
        <v/>
      </c>
      <c r="V59" s="21">
        <f>ROUND(V38*$F$18/100,0)</f>
        <v/>
      </c>
      <c r="W59" s="21">
        <f>ROUND(W38*$F$18/100,0)</f>
        <v/>
      </c>
      <c r="X59" s="21">
        <f>ROUND(X38*$F$18/100,0)</f>
        <v/>
      </c>
      <c r="Y59" s="21">
        <f>ROUND(Y38*$F$18/100,0)</f>
        <v/>
      </c>
      <c r="Z59" s="21">
        <f>ROUND(Z38*$F$18/100,0)</f>
        <v/>
      </c>
      <c r="AA59" s="21">
        <f>ROUND(AA38*$F$18/100,0)</f>
        <v/>
      </c>
      <c r="AB59" s="21">
        <f>ROUND(AB38*$F$18/100,0)</f>
        <v/>
      </c>
      <c r="AC59" s="21">
        <f>ROUND(AC38*$F$18/100,0)</f>
        <v/>
      </c>
      <c r="AD59" s="21">
        <f>ROUND(AD38*$F$18/100,0)</f>
        <v/>
      </c>
      <c r="AE59" s="21">
        <f>ROUND(AE38*$F$18/100,0)</f>
        <v/>
      </c>
      <c r="AF59" s="21">
        <f>ROUND(AF38*$F$18/100,0)</f>
        <v/>
      </c>
      <c r="AG59" s="21">
        <f>ROUND(AG38*$F$18/100,0)</f>
        <v/>
      </c>
      <c r="AH59" s="21">
        <f>ROUND(AH38*$F$18/100,0)</f>
        <v/>
      </c>
      <c r="AI59" s="21">
        <f>ROUND(AI38*$F$18/100,0)</f>
        <v/>
      </c>
      <c r="AJ59" s="21">
        <f>ROUND(AJ38*$F$18/100,0)</f>
        <v/>
      </c>
      <c r="AK59" s="21">
        <f>ROUND(AK38*$F$18/100,0)</f>
        <v/>
      </c>
      <c r="AL59" s="21">
        <f>ROUND(AL38*$F$18/100,0)</f>
        <v/>
      </c>
      <c r="AM59" s="21">
        <f>ROUND(AM38*$F$18/100,0)</f>
        <v/>
      </c>
      <c r="AN59" s="21">
        <f>ROUND(AN38*$F$18/100,0)</f>
        <v/>
      </c>
      <c r="AO59" s="21">
        <f>ROUND(AO38*$F$18/100,0)</f>
        <v/>
      </c>
      <c r="AP59" s="21">
        <f>ROUND(AP38*$F$18/100,0)</f>
        <v/>
      </c>
      <c r="AQ59" s="21">
        <f>ROUND(AQ38*$F$18/100,0)</f>
        <v/>
      </c>
      <c r="AR59" s="21">
        <f>ROUND(AR38*$F$18/100,0)</f>
        <v/>
      </c>
      <c r="AS59" s="21">
        <f>ROUND(AS38*$F$18/100,0)</f>
        <v/>
      </c>
      <c r="AT59" s="21">
        <f>ROUND(AT38*$F$18/100,0)</f>
        <v/>
      </c>
      <c r="AU59" s="21">
        <f>ROUND(AU38*$F$18/100,0)</f>
        <v/>
      </c>
      <c r="AV59" s="21">
        <f>ROUND(AV38*$F$18/100,0)</f>
        <v/>
      </c>
      <c r="AW59" s="21">
        <f>ROUND(AW38*$F$18/100,0)</f>
        <v/>
      </c>
      <c r="AX59" s="21">
        <f>ROUND(AX38*$F$18/100,0)</f>
        <v/>
      </c>
      <c r="AY59" s="21">
        <f>ROUND(AY38*$F$18/100,0)</f>
        <v/>
      </c>
      <c r="AZ59" s="21">
        <f>ROUND(AZ38*$F$18/100,0)</f>
        <v/>
      </c>
      <c r="BA59" s="21">
        <f>ROUND(BA38*$F$18/100,0)</f>
        <v/>
      </c>
      <c r="BB59" s="21">
        <f>ROUND(BB38*$F$18/100,0)</f>
        <v/>
      </c>
      <c r="BC59" s="21" t="n"/>
      <c r="BD59" s="21" t="n"/>
      <c r="BE59" s="21" t="n"/>
      <c r="BF59" s="21" t="n"/>
      <c r="BG59" s="21" t="n"/>
      <c r="BH59" s="21" t="n"/>
    </row>
    <row r="60">
      <c r="A60" t="inlineStr">
        <is>
          <t>Pos 13 — Sozial</t>
        </is>
      </c>
      <c r="B60" s="21">
        <f>ROUND(B39*$F$19/100,0)</f>
        <v/>
      </c>
      <c r="C60" s="21">
        <f>ROUND(C39*$F$19/100,0)</f>
        <v/>
      </c>
      <c r="D60" s="21">
        <f>ROUND(D39*$F$19/100,0)</f>
        <v/>
      </c>
      <c r="E60" s="21">
        <f>ROUND(E39*$F$19/100,0)</f>
        <v/>
      </c>
      <c r="F60" s="21">
        <f>ROUND(F39*$F$19/100,0)</f>
        <v/>
      </c>
      <c r="G60" s="21">
        <f>ROUND(G39*$F$19/100,0)</f>
        <v/>
      </c>
      <c r="H60" s="21">
        <f>ROUND(H39*$F$19/100,0)</f>
        <v/>
      </c>
      <c r="I60" s="21">
        <f>ROUND(I39*$F$19/100,0)</f>
        <v/>
      </c>
      <c r="J60" s="21">
        <f>ROUND(J39*$F$19/100,0)</f>
        <v/>
      </c>
      <c r="K60" s="21">
        <f>ROUND(K39*$F$19/100,0)</f>
        <v/>
      </c>
      <c r="L60" s="21">
        <f>ROUND(L39*$F$19/100,0)</f>
        <v/>
      </c>
      <c r="M60" s="21">
        <f>ROUND(M39*$F$19/100,0)</f>
        <v/>
      </c>
      <c r="N60" s="21">
        <f>ROUND(N39*$F$19/100,0)</f>
        <v/>
      </c>
      <c r="O60" s="21">
        <f>ROUND(O39*$F$19/100,0)</f>
        <v/>
      </c>
      <c r="P60" s="21">
        <f>ROUND(P39*$F$19/100,0)</f>
        <v/>
      </c>
      <c r="Q60" s="21">
        <f>ROUND(Q39*$F$19/100,0)</f>
        <v/>
      </c>
      <c r="R60" s="21">
        <f>ROUND(R39*$F$19/100,0)</f>
        <v/>
      </c>
      <c r="S60" s="21">
        <f>ROUND(S39*$F$19/100,0)</f>
        <v/>
      </c>
      <c r="T60" s="21">
        <f>ROUND(T39*$F$19/100,0)</f>
        <v/>
      </c>
      <c r="U60" s="21">
        <f>ROUND(U39*$F$19/100,0)</f>
        <v/>
      </c>
      <c r="V60" s="21">
        <f>ROUND(V39*$F$19/100,0)</f>
        <v/>
      </c>
      <c r="W60" s="21">
        <f>ROUND(W39*$F$19/100,0)</f>
        <v/>
      </c>
      <c r="X60" s="21">
        <f>ROUND(X39*$F$19/100,0)</f>
        <v/>
      </c>
      <c r="Y60" s="21">
        <f>ROUND(Y39*$F$19/100,0)</f>
        <v/>
      </c>
      <c r="Z60" s="21">
        <f>ROUND(Z39*$F$19/100,0)</f>
        <v/>
      </c>
      <c r="AA60" s="21">
        <f>ROUND(AA39*$F$19/100,0)</f>
        <v/>
      </c>
      <c r="AB60" s="21">
        <f>ROUND(AB39*$F$19/100,0)</f>
        <v/>
      </c>
      <c r="AC60" s="21">
        <f>ROUND(AC39*$F$19/100,0)</f>
        <v/>
      </c>
      <c r="AD60" s="21">
        <f>ROUND(AD39*$F$19/100,0)</f>
        <v/>
      </c>
      <c r="AE60" s="21">
        <f>ROUND(AE39*$F$19/100,0)</f>
        <v/>
      </c>
      <c r="AF60" s="21">
        <f>ROUND(AF39*$F$19/100,0)</f>
        <v/>
      </c>
      <c r="AG60" s="21">
        <f>ROUND(AG39*$F$19/100,0)</f>
        <v/>
      </c>
      <c r="AH60" s="21">
        <f>ROUND(AH39*$F$19/100,0)</f>
        <v/>
      </c>
      <c r="AI60" s="21">
        <f>ROUND(AI39*$F$19/100,0)</f>
        <v/>
      </c>
      <c r="AJ60" s="21">
        <f>ROUND(AJ39*$F$19/100,0)</f>
        <v/>
      </c>
      <c r="AK60" s="21">
        <f>ROUND(AK39*$F$19/100,0)</f>
        <v/>
      </c>
      <c r="AL60" s="21">
        <f>ROUND(AL39*$F$19/100,0)</f>
        <v/>
      </c>
      <c r="AM60" s="21">
        <f>ROUND(AM39*$F$19/100,0)</f>
        <v/>
      </c>
      <c r="AN60" s="21">
        <f>ROUND(AN39*$F$19/100,0)</f>
        <v/>
      </c>
      <c r="AO60" s="21">
        <f>ROUND(AO39*$F$19/100,0)</f>
        <v/>
      </c>
      <c r="AP60" s="21">
        <f>ROUND(AP39*$F$19/100,0)</f>
        <v/>
      </c>
      <c r="AQ60" s="21">
        <f>ROUND(AQ39*$F$19/100,0)</f>
        <v/>
      </c>
      <c r="AR60" s="21">
        <f>ROUND(AR39*$F$19/100,0)</f>
        <v/>
      </c>
      <c r="AS60" s="21">
        <f>ROUND(AS39*$F$19/100,0)</f>
        <v/>
      </c>
      <c r="AT60" s="21">
        <f>ROUND(AT39*$F$19/100,0)</f>
        <v/>
      </c>
      <c r="AU60" s="21">
        <f>ROUND(AU39*$F$19/100,0)</f>
        <v/>
      </c>
      <c r="AV60" s="21">
        <f>ROUND(AV39*$F$19/100,0)</f>
        <v/>
      </c>
      <c r="AW60" s="21">
        <f>ROUND(AW39*$F$19/100,0)</f>
        <v/>
      </c>
      <c r="AX60" s="21">
        <f>ROUND(AX39*$F$19/100,0)</f>
        <v/>
      </c>
      <c r="AY60" s="21">
        <f>ROUND(AY39*$F$19/100,0)</f>
        <v/>
      </c>
      <c r="AZ60" s="21">
        <f>ROUND(AZ39*$F$19/100,0)</f>
        <v/>
      </c>
      <c r="BA60" s="21">
        <f>ROUND(BA39*$F$19/100,0)</f>
        <v/>
      </c>
      <c r="BB60" s="21">
        <f>ROUND(BB39*$F$19/100,0)</f>
        <v/>
      </c>
      <c r="BC60" s="21" t="n"/>
      <c r="BD60" s="21" t="n"/>
      <c r="BE60" s="21" t="n"/>
      <c r="BF60" s="21" t="n"/>
      <c r="BG60" s="21" t="n"/>
      <c r="BH60" s="21" t="n"/>
    </row>
    <row r="61">
      <c r="A61" t="inlineStr">
        <is>
          <t>Pos 14 — Sozial</t>
        </is>
      </c>
      <c r="B61" s="21">
        <f>ROUND(B40*$F$20/100,0)</f>
        <v/>
      </c>
      <c r="C61" s="21">
        <f>ROUND(C40*$F$20/100,0)</f>
        <v/>
      </c>
      <c r="D61" s="21">
        <f>ROUND(D40*$F$20/100,0)</f>
        <v/>
      </c>
      <c r="E61" s="21">
        <f>ROUND(E40*$F$20/100,0)</f>
        <v/>
      </c>
      <c r="F61" s="21">
        <f>ROUND(F40*$F$20/100,0)</f>
        <v/>
      </c>
      <c r="G61" s="21">
        <f>ROUND(G40*$F$20/100,0)</f>
        <v/>
      </c>
      <c r="H61" s="21">
        <f>ROUND(H40*$F$20/100,0)</f>
        <v/>
      </c>
      <c r="I61" s="21">
        <f>ROUND(I40*$F$20/100,0)</f>
        <v/>
      </c>
      <c r="J61" s="21">
        <f>ROUND(J40*$F$20/100,0)</f>
        <v/>
      </c>
      <c r="K61" s="21">
        <f>ROUND(K40*$F$20/100,0)</f>
        <v/>
      </c>
      <c r="L61" s="21">
        <f>ROUND(L40*$F$20/100,0)</f>
        <v/>
      </c>
      <c r="M61" s="21">
        <f>ROUND(M40*$F$20/100,0)</f>
        <v/>
      </c>
      <c r="N61" s="21">
        <f>ROUND(N40*$F$20/100,0)</f>
        <v/>
      </c>
      <c r="O61" s="21">
        <f>ROUND(O40*$F$20/100,0)</f>
        <v/>
      </c>
      <c r="P61" s="21">
        <f>ROUND(P40*$F$20/100,0)</f>
        <v/>
      </c>
      <c r="Q61" s="21">
        <f>ROUND(Q40*$F$20/100,0)</f>
        <v/>
      </c>
      <c r="R61" s="21">
        <f>ROUND(R40*$F$20/100,0)</f>
        <v/>
      </c>
      <c r="S61" s="21">
        <f>ROUND(S40*$F$20/100,0)</f>
        <v/>
      </c>
      <c r="T61" s="21">
        <f>ROUND(T40*$F$20/100,0)</f>
        <v/>
      </c>
      <c r="U61" s="21">
        <f>ROUND(U40*$F$20/100,0)</f>
        <v/>
      </c>
      <c r="V61" s="21">
        <f>ROUND(V40*$F$20/100,0)</f>
        <v/>
      </c>
      <c r="W61" s="21">
        <f>ROUND(W40*$F$20/100,0)</f>
        <v/>
      </c>
      <c r="X61" s="21">
        <f>ROUND(X40*$F$20/100,0)</f>
        <v/>
      </c>
      <c r="Y61" s="21">
        <f>ROUND(Y40*$F$20/100,0)</f>
        <v/>
      </c>
      <c r="Z61" s="21">
        <f>ROUND(Z40*$F$20/100,0)</f>
        <v/>
      </c>
      <c r="AA61" s="21">
        <f>ROUND(AA40*$F$20/100,0)</f>
        <v/>
      </c>
      <c r="AB61" s="21">
        <f>ROUND(AB40*$F$20/100,0)</f>
        <v/>
      </c>
      <c r="AC61" s="21">
        <f>ROUND(AC40*$F$20/100,0)</f>
        <v/>
      </c>
      <c r="AD61" s="21">
        <f>ROUND(AD40*$F$20/100,0)</f>
        <v/>
      </c>
      <c r="AE61" s="21">
        <f>ROUND(AE40*$F$20/100,0)</f>
        <v/>
      </c>
      <c r="AF61" s="21">
        <f>ROUND(AF40*$F$20/100,0)</f>
        <v/>
      </c>
      <c r="AG61" s="21">
        <f>ROUND(AG40*$F$20/100,0)</f>
        <v/>
      </c>
      <c r="AH61" s="21">
        <f>ROUND(AH40*$F$20/100,0)</f>
        <v/>
      </c>
      <c r="AI61" s="21">
        <f>ROUND(AI40*$F$20/100,0)</f>
        <v/>
      </c>
      <c r="AJ61" s="21">
        <f>ROUND(AJ40*$F$20/100,0)</f>
        <v/>
      </c>
      <c r="AK61" s="21">
        <f>ROUND(AK40*$F$20/100,0)</f>
        <v/>
      </c>
      <c r="AL61" s="21">
        <f>ROUND(AL40*$F$20/100,0)</f>
        <v/>
      </c>
      <c r="AM61" s="21">
        <f>ROUND(AM40*$F$20/100,0)</f>
        <v/>
      </c>
      <c r="AN61" s="21">
        <f>ROUND(AN40*$F$20/100,0)</f>
        <v/>
      </c>
      <c r="AO61" s="21">
        <f>ROUND(AO40*$F$20/100,0)</f>
        <v/>
      </c>
      <c r="AP61" s="21">
        <f>ROUND(AP40*$F$20/100,0)</f>
        <v/>
      </c>
      <c r="AQ61" s="21">
        <f>ROUND(AQ40*$F$20/100,0)</f>
        <v/>
      </c>
      <c r="AR61" s="21">
        <f>ROUND(AR40*$F$20/100,0)</f>
        <v/>
      </c>
      <c r="AS61" s="21">
        <f>ROUND(AS40*$F$20/100,0)</f>
        <v/>
      </c>
      <c r="AT61" s="21">
        <f>ROUND(AT40*$F$20/100,0)</f>
        <v/>
      </c>
      <c r="AU61" s="21">
        <f>ROUND(AU40*$F$20/100,0)</f>
        <v/>
      </c>
      <c r="AV61" s="21">
        <f>ROUND(AV40*$F$20/100,0)</f>
        <v/>
      </c>
      <c r="AW61" s="21">
        <f>ROUND(AW40*$F$20/100,0)</f>
        <v/>
      </c>
      <c r="AX61" s="21">
        <f>ROUND(AX40*$F$20/100,0)</f>
        <v/>
      </c>
      <c r="AY61" s="21">
        <f>ROUND(AY40*$F$20/100,0)</f>
        <v/>
      </c>
      <c r="AZ61" s="21">
        <f>ROUND(AZ40*$F$20/100,0)</f>
        <v/>
      </c>
      <c r="BA61" s="21">
        <f>ROUND(BA40*$F$20/100,0)</f>
        <v/>
      </c>
      <c r="BB61" s="21">
        <f>ROUND(BB40*$F$20/100,0)</f>
        <v/>
      </c>
      <c r="BC61" s="21" t="n"/>
      <c r="BD61" s="21" t="n"/>
      <c r="BE61" s="21" t="n"/>
      <c r="BF61" s="21" t="n"/>
      <c r="BG61" s="21" t="n"/>
      <c r="BH61" s="21" t="n"/>
    </row>
    <row r="62">
      <c r="A62" t="inlineStr">
        <is>
          <t>Pos 15 — Sozial</t>
        </is>
      </c>
      <c r="B62" s="21">
        <f>ROUND(B41*$F$21/100,0)</f>
        <v/>
      </c>
      <c r="C62" s="21">
        <f>ROUND(C41*$F$21/100,0)</f>
        <v/>
      </c>
      <c r="D62" s="21">
        <f>ROUND(D41*$F$21/100,0)</f>
        <v/>
      </c>
      <c r="E62" s="21">
        <f>ROUND(E41*$F$21/100,0)</f>
        <v/>
      </c>
      <c r="F62" s="21">
        <f>ROUND(F41*$F$21/100,0)</f>
        <v/>
      </c>
      <c r="G62" s="21">
        <f>ROUND(G41*$F$21/100,0)</f>
        <v/>
      </c>
      <c r="H62" s="21">
        <f>ROUND(H41*$F$21/100,0)</f>
        <v/>
      </c>
      <c r="I62" s="21">
        <f>ROUND(I41*$F$21/100,0)</f>
        <v/>
      </c>
      <c r="J62" s="21">
        <f>ROUND(J41*$F$21/100,0)</f>
        <v/>
      </c>
      <c r="K62" s="21">
        <f>ROUND(K41*$F$21/100,0)</f>
        <v/>
      </c>
      <c r="L62" s="21">
        <f>ROUND(L41*$F$21/100,0)</f>
        <v/>
      </c>
      <c r="M62" s="21">
        <f>ROUND(M41*$F$21/100,0)</f>
        <v/>
      </c>
      <c r="N62" s="21">
        <f>ROUND(N41*$F$21/100,0)</f>
        <v/>
      </c>
      <c r="O62" s="21">
        <f>ROUND(O41*$F$21/100,0)</f>
        <v/>
      </c>
      <c r="P62" s="21">
        <f>ROUND(P41*$F$21/100,0)</f>
        <v/>
      </c>
      <c r="Q62" s="21">
        <f>ROUND(Q41*$F$21/100,0)</f>
        <v/>
      </c>
      <c r="R62" s="21">
        <f>ROUND(R41*$F$21/100,0)</f>
        <v/>
      </c>
      <c r="S62" s="21">
        <f>ROUND(S41*$F$21/100,0)</f>
        <v/>
      </c>
      <c r="T62" s="21">
        <f>ROUND(T41*$F$21/100,0)</f>
        <v/>
      </c>
      <c r="U62" s="21">
        <f>ROUND(U41*$F$21/100,0)</f>
        <v/>
      </c>
      <c r="V62" s="21">
        <f>ROUND(V41*$F$21/100,0)</f>
        <v/>
      </c>
      <c r="W62" s="21">
        <f>ROUND(W41*$F$21/100,0)</f>
        <v/>
      </c>
      <c r="X62" s="21">
        <f>ROUND(X41*$F$21/100,0)</f>
        <v/>
      </c>
      <c r="Y62" s="21">
        <f>ROUND(Y41*$F$21/100,0)</f>
        <v/>
      </c>
      <c r="Z62" s="21">
        <f>ROUND(Z41*$F$21/100,0)</f>
        <v/>
      </c>
      <c r="AA62" s="21">
        <f>ROUND(AA41*$F$21/100,0)</f>
        <v/>
      </c>
      <c r="AB62" s="21">
        <f>ROUND(AB41*$F$21/100,0)</f>
        <v/>
      </c>
      <c r="AC62" s="21">
        <f>ROUND(AC41*$F$21/100,0)</f>
        <v/>
      </c>
      <c r="AD62" s="21">
        <f>ROUND(AD41*$F$21/100,0)</f>
        <v/>
      </c>
      <c r="AE62" s="21">
        <f>ROUND(AE41*$F$21/100,0)</f>
        <v/>
      </c>
      <c r="AF62" s="21">
        <f>ROUND(AF41*$F$21/100,0)</f>
        <v/>
      </c>
      <c r="AG62" s="21">
        <f>ROUND(AG41*$F$21/100,0)</f>
        <v/>
      </c>
      <c r="AH62" s="21">
        <f>ROUND(AH41*$F$21/100,0)</f>
        <v/>
      </c>
      <c r="AI62" s="21">
        <f>ROUND(AI41*$F$21/100,0)</f>
        <v/>
      </c>
      <c r="AJ62" s="21">
        <f>ROUND(AJ41*$F$21/100,0)</f>
        <v/>
      </c>
      <c r="AK62" s="21">
        <f>ROUND(AK41*$F$21/100,0)</f>
        <v/>
      </c>
      <c r="AL62" s="21">
        <f>ROUND(AL41*$F$21/100,0)</f>
        <v/>
      </c>
      <c r="AM62" s="21">
        <f>ROUND(AM41*$F$21/100,0)</f>
        <v/>
      </c>
      <c r="AN62" s="21">
        <f>ROUND(AN41*$F$21/100,0)</f>
        <v/>
      </c>
      <c r="AO62" s="21">
        <f>ROUND(AO41*$F$21/100,0)</f>
        <v/>
      </c>
      <c r="AP62" s="21">
        <f>ROUND(AP41*$F$21/100,0)</f>
        <v/>
      </c>
      <c r="AQ62" s="21">
        <f>ROUND(AQ41*$F$21/100,0)</f>
        <v/>
      </c>
      <c r="AR62" s="21">
        <f>ROUND(AR41*$F$21/100,0)</f>
        <v/>
      </c>
      <c r="AS62" s="21">
        <f>ROUND(AS41*$F$21/100,0)</f>
        <v/>
      </c>
      <c r="AT62" s="21">
        <f>ROUND(AT41*$F$21/100,0)</f>
        <v/>
      </c>
      <c r="AU62" s="21">
        <f>ROUND(AU41*$F$21/100,0)</f>
        <v/>
      </c>
      <c r="AV62" s="21">
        <f>ROUND(AV41*$F$21/100,0)</f>
        <v/>
      </c>
      <c r="AW62" s="21">
        <f>ROUND(AW41*$F$21/100,0)</f>
        <v/>
      </c>
      <c r="AX62" s="21">
        <f>ROUND(AX41*$F$21/100,0)</f>
        <v/>
      </c>
      <c r="AY62" s="21">
        <f>ROUND(AY41*$F$21/100,0)</f>
        <v/>
      </c>
      <c r="AZ62" s="21">
        <f>ROUND(AZ41*$F$21/100,0)</f>
        <v/>
      </c>
      <c r="BA62" s="21">
        <f>ROUND(BA41*$F$21/100,0)</f>
        <v/>
      </c>
      <c r="BB62" s="21">
        <f>ROUND(BB41*$F$21/100,0)</f>
        <v/>
      </c>
      <c r="BC62" s="21" t="n"/>
      <c r="BD62" s="21" t="n"/>
      <c r="BE62" s="21" t="n"/>
      <c r="BF62" s="21" t="n"/>
      <c r="BG62" s="21" t="n"/>
      <c r="BH62" s="21" t="n"/>
    </row>
    <row r="63">
      <c r="A63" t="inlineStr">
        <is>
          <t>Pos 16 — Sozial</t>
        </is>
      </c>
      <c r="B63" s="21">
        <f>ROUND(B42*$F$22/100,0)</f>
        <v/>
      </c>
      <c r="C63" s="21">
        <f>ROUND(C42*$F$22/100,0)</f>
        <v/>
      </c>
      <c r="D63" s="21">
        <f>ROUND(D42*$F$22/100,0)</f>
        <v/>
      </c>
      <c r="E63" s="21">
        <f>ROUND(E42*$F$22/100,0)</f>
        <v/>
      </c>
      <c r="F63" s="21">
        <f>ROUND(F42*$F$22/100,0)</f>
        <v/>
      </c>
      <c r="G63" s="21">
        <f>ROUND(G42*$F$22/100,0)</f>
        <v/>
      </c>
      <c r="H63" s="21">
        <f>ROUND(H42*$F$22/100,0)</f>
        <v/>
      </c>
      <c r="I63" s="21">
        <f>ROUND(I42*$F$22/100,0)</f>
        <v/>
      </c>
      <c r="J63" s="21">
        <f>ROUND(J42*$F$22/100,0)</f>
        <v/>
      </c>
      <c r="K63" s="21">
        <f>ROUND(K42*$F$22/100,0)</f>
        <v/>
      </c>
      <c r="L63" s="21">
        <f>ROUND(L42*$F$22/100,0)</f>
        <v/>
      </c>
      <c r="M63" s="21">
        <f>ROUND(M42*$F$22/100,0)</f>
        <v/>
      </c>
      <c r="N63" s="21">
        <f>ROUND(N42*$F$22/100,0)</f>
        <v/>
      </c>
      <c r="O63" s="21">
        <f>ROUND(O42*$F$22/100,0)</f>
        <v/>
      </c>
      <c r="P63" s="21">
        <f>ROUND(P42*$F$22/100,0)</f>
        <v/>
      </c>
      <c r="Q63" s="21">
        <f>ROUND(Q42*$F$22/100,0)</f>
        <v/>
      </c>
      <c r="R63" s="21">
        <f>ROUND(R42*$F$22/100,0)</f>
        <v/>
      </c>
      <c r="S63" s="21">
        <f>ROUND(S42*$F$22/100,0)</f>
        <v/>
      </c>
      <c r="T63" s="21">
        <f>ROUND(T42*$F$22/100,0)</f>
        <v/>
      </c>
      <c r="U63" s="21">
        <f>ROUND(U42*$F$22/100,0)</f>
        <v/>
      </c>
      <c r="V63" s="21">
        <f>ROUND(V42*$F$22/100,0)</f>
        <v/>
      </c>
      <c r="W63" s="21">
        <f>ROUND(W42*$F$22/100,0)</f>
        <v/>
      </c>
      <c r="X63" s="21">
        <f>ROUND(X42*$F$22/100,0)</f>
        <v/>
      </c>
      <c r="Y63" s="21">
        <f>ROUND(Y42*$F$22/100,0)</f>
        <v/>
      </c>
      <c r="Z63" s="21">
        <f>ROUND(Z42*$F$22/100,0)</f>
        <v/>
      </c>
      <c r="AA63" s="21">
        <f>ROUND(AA42*$F$22/100,0)</f>
        <v/>
      </c>
      <c r="AB63" s="21">
        <f>ROUND(AB42*$F$22/100,0)</f>
        <v/>
      </c>
      <c r="AC63" s="21">
        <f>ROUND(AC42*$F$22/100,0)</f>
        <v/>
      </c>
      <c r="AD63" s="21">
        <f>ROUND(AD42*$F$22/100,0)</f>
        <v/>
      </c>
      <c r="AE63" s="21">
        <f>ROUND(AE42*$F$22/100,0)</f>
        <v/>
      </c>
      <c r="AF63" s="21">
        <f>ROUND(AF42*$F$22/100,0)</f>
        <v/>
      </c>
      <c r="AG63" s="21">
        <f>ROUND(AG42*$F$22/100,0)</f>
        <v/>
      </c>
      <c r="AH63" s="21">
        <f>ROUND(AH42*$F$22/100,0)</f>
        <v/>
      </c>
      <c r="AI63" s="21">
        <f>ROUND(AI42*$F$22/100,0)</f>
        <v/>
      </c>
      <c r="AJ63" s="21">
        <f>ROUND(AJ42*$F$22/100,0)</f>
        <v/>
      </c>
      <c r="AK63" s="21">
        <f>ROUND(AK42*$F$22/100,0)</f>
        <v/>
      </c>
      <c r="AL63" s="21">
        <f>ROUND(AL42*$F$22/100,0)</f>
        <v/>
      </c>
      <c r="AM63" s="21">
        <f>ROUND(AM42*$F$22/100,0)</f>
        <v/>
      </c>
      <c r="AN63" s="21">
        <f>ROUND(AN42*$F$22/100,0)</f>
        <v/>
      </c>
      <c r="AO63" s="21">
        <f>ROUND(AO42*$F$22/100,0)</f>
        <v/>
      </c>
      <c r="AP63" s="21">
        <f>ROUND(AP42*$F$22/100,0)</f>
        <v/>
      </c>
      <c r="AQ63" s="21">
        <f>ROUND(AQ42*$F$22/100,0)</f>
        <v/>
      </c>
      <c r="AR63" s="21">
        <f>ROUND(AR42*$F$22/100,0)</f>
        <v/>
      </c>
      <c r="AS63" s="21">
        <f>ROUND(AS42*$F$22/100,0)</f>
        <v/>
      </c>
      <c r="AT63" s="21">
        <f>ROUND(AT42*$F$22/100,0)</f>
        <v/>
      </c>
      <c r="AU63" s="21">
        <f>ROUND(AU42*$F$22/100,0)</f>
        <v/>
      </c>
      <c r="AV63" s="21">
        <f>ROUND(AV42*$F$22/100,0)</f>
        <v/>
      </c>
      <c r="AW63" s="21">
        <f>ROUND(AW42*$F$22/100,0)</f>
        <v/>
      </c>
      <c r="AX63" s="21">
        <f>ROUND(AX42*$F$22/100,0)</f>
        <v/>
      </c>
      <c r="AY63" s="21">
        <f>ROUND(AY42*$F$22/100,0)</f>
        <v/>
      </c>
      <c r="AZ63" s="21">
        <f>ROUND(AZ42*$F$22/100,0)</f>
        <v/>
      </c>
      <c r="BA63" s="21">
        <f>ROUND(BA42*$F$22/100,0)</f>
        <v/>
      </c>
      <c r="BB63" s="21">
        <f>ROUND(BB42*$F$22/100,0)</f>
        <v/>
      </c>
      <c r="BC63" s="21" t="n"/>
      <c r="BD63" s="21" t="n"/>
      <c r="BE63" s="21" t="n"/>
      <c r="BF63" s="21" t="n"/>
      <c r="BG63" s="21" t="n"/>
      <c r="BH63" s="21" t="n"/>
    </row>
    <row r="64">
      <c r="A64" t="inlineStr">
        <is>
          <t>Pos 17 — Sozial</t>
        </is>
      </c>
      <c r="B64" s="21">
        <f>ROUND(B43*$F$23/100,0)</f>
        <v/>
      </c>
      <c r="C64" s="21">
        <f>ROUND(C43*$F$23/100,0)</f>
        <v/>
      </c>
      <c r="D64" s="21">
        <f>ROUND(D43*$F$23/100,0)</f>
        <v/>
      </c>
      <c r="E64" s="21">
        <f>ROUND(E43*$F$23/100,0)</f>
        <v/>
      </c>
      <c r="F64" s="21">
        <f>ROUND(F43*$F$23/100,0)</f>
        <v/>
      </c>
      <c r="G64" s="21">
        <f>ROUND(G43*$F$23/100,0)</f>
        <v/>
      </c>
      <c r="H64" s="21">
        <f>ROUND(H43*$F$23/100,0)</f>
        <v/>
      </c>
      <c r="I64" s="21">
        <f>ROUND(I43*$F$23/100,0)</f>
        <v/>
      </c>
      <c r="J64" s="21">
        <f>ROUND(J43*$F$23/100,0)</f>
        <v/>
      </c>
      <c r="K64" s="21">
        <f>ROUND(K43*$F$23/100,0)</f>
        <v/>
      </c>
      <c r="L64" s="21">
        <f>ROUND(L43*$F$23/100,0)</f>
        <v/>
      </c>
      <c r="M64" s="21">
        <f>ROUND(M43*$F$23/100,0)</f>
        <v/>
      </c>
      <c r="N64" s="21">
        <f>ROUND(N43*$F$23/100,0)</f>
        <v/>
      </c>
      <c r="O64" s="21">
        <f>ROUND(O43*$F$23/100,0)</f>
        <v/>
      </c>
      <c r="P64" s="21">
        <f>ROUND(P43*$F$23/100,0)</f>
        <v/>
      </c>
      <c r="Q64" s="21">
        <f>ROUND(Q43*$F$23/100,0)</f>
        <v/>
      </c>
      <c r="R64" s="21">
        <f>ROUND(R43*$F$23/100,0)</f>
        <v/>
      </c>
      <c r="S64" s="21">
        <f>ROUND(S43*$F$23/100,0)</f>
        <v/>
      </c>
      <c r="T64" s="21">
        <f>ROUND(T43*$F$23/100,0)</f>
        <v/>
      </c>
      <c r="U64" s="21">
        <f>ROUND(U43*$F$23/100,0)</f>
        <v/>
      </c>
      <c r="V64" s="21">
        <f>ROUND(V43*$F$23/100,0)</f>
        <v/>
      </c>
      <c r="W64" s="21">
        <f>ROUND(W43*$F$23/100,0)</f>
        <v/>
      </c>
      <c r="X64" s="21">
        <f>ROUND(X43*$F$23/100,0)</f>
        <v/>
      </c>
      <c r="Y64" s="21">
        <f>ROUND(Y43*$F$23/100,0)</f>
        <v/>
      </c>
      <c r="Z64" s="21">
        <f>ROUND(Z43*$F$23/100,0)</f>
        <v/>
      </c>
      <c r="AA64" s="21">
        <f>ROUND(AA43*$F$23/100,0)</f>
        <v/>
      </c>
      <c r="AB64" s="21">
        <f>ROUND(AB43*$F$23/100,0)</f>
        <v/>
      </c>
      <c r="AC64" s="21">
        <f>ROUND(AC43*$F$23/100,0)</f>
        <v/>
      </c>
      <c r="AD64" s="21">
        <f>ROUND(AD43*$F$23/100,0)</f>
        <v/>
      </c>
      <c r="AE64" s="21">
        <f>ROUND(AE43*$F$23/100,0)</f>
        <v/>
      </c>
      <c r="AF64" s="21">
        <f>ROUND(AF43*$F$23/100,0)</f>
        <v/>
      </c>
      <c r="AG64" s="21">
        <f>ROUND(AG43*$F$23/100,0)</f>
        <v/>
      </c>
      <c r="AH64" s="21">
        <f>ROUND(AH43*$F$23/100,0)</f>
        <v/>
      </c>
      <c r="AI64" s="21">
        <f>ROUND(AI43*$F$23/100,0)</f>
        <v/>
      </c>
      <c r="AJ64" s="21">
        <f>ROUND(AJ43*$F$23/100,0)</f>
        <v/>
      </c>
      <c r="AK64" s="21">
        <f>ROUND(AK43*$F$23/100,0)</f>
        <v/>
      </c>
      <c r="AL64" s="21">
        <f>ROUND(AL43*$F$23/100,0)</f>
        <v/>
      </c>
      <c r="AM64" s="21">
        <f>ROUND(AM43*$F$23/100,0)</f>
        <v/>
      </c>
      <c r="AN64" s="21">
        <f>ROUND(AN43*$F$23/100,0)</f>
        <v/>
      </c>
      <c r="AO64" s="21">
        <f>ROUND(AO43*$F$23/100,0)</f>
        <v/>
      </c>
      <c r="AP64" s="21">
        <f>ROUND(AP43*$F$23/100,0)</f>
        <v/>
      </c>
      <c r="AQ64" s="21">
        <f>ROUND(AQ43*$F$23/100,0)</f>
        <v/>
      </c>
      <c r="AR64" s="21">
        <f>ROUND(AR43*$F$23/100,0)</f>
        <v/>
      </c>
      <c r="AS64" s="21">
        <f>ROUND(AS43*$F$23/100,0)</f>
        <v/>
      </c>
      <c r="AT64" s="21">
        <f>ROUND(AT43*$F$23/100,0)</f>
        <v/>
      </c>
      <c r="AU64" s="21">
        <f>ROUND(AU43*$F$23/100,0)</f>
        <v/>
      </c>
      <c r="AV64" s="21">
        <f>ROUND(AV43*$F$23/100,0)</f>
        <v/>
      </c>
      <c r="AW64" s="21">
        <f>ROUND(AW43*$F$23/100,0)</f>
        <v/>
      </c>
      <c r="AX64" s="21">
        <f>ROUND(AX43*$F$23/100,0)</f>
        <v/>
      </c>
      <c r="AY64" s="21">
        <f>ROUND(AY43*$F$23/100,0)</f>
        <v/>
      </c>
      <c r="AZ64" s="21">
        <f>ROUND(AZ43*$F$23/100,0)</f>
        <v/>
      </c>
      <c r="BA64" s="21">
        <f>ROUND(BA43*$F$23/100,0)</f>
        <v/>
      </c>
      <c r="BB64" s="21">
        <f>ROUND(BB43*$F$23/100,0)</f>
        <v/>
      </c>
      <c r="BC64" s="21" t="n"/>
      <c r="BD64" s="21" t="n"/>
      <c r="BE64" s="21" t="n"/>
      <c r="BF64" s="21" t="n"/>
      <c r="BG64" s="21" t="n"/>
      <c r="BH64" s="21" t="n"/>
    </row>
    <row r="65">
      <c r="A65" t="inlineStr">
        <is>
          <t>Pos 18 — Sozial</t>
        </is>
      </c>
      <c r="B65" s="21">
        <f>ROUND(B44*$F$24/100,0)</f>
        <v/>
      </c>
      <c r="C65" s="21">
        <f>ROUND(C44*$F$24/100,0)</f>
        <v/>
      </c>
      <c r="D65" s="21">
        <f>ROUND(D44*$F$24/100,0)</f>
        <v/>
      </c>
      <c r="E65" s="21">
        <f>ROUND(E44*$F$24/100,0)</f>
        <v/>
      </c>
      <c r="F65" s="21">
        <f>ROUND(F44*$F$24/100,0)</f>
        <v/>
      </c>
      <c r="G65" s="21">
        <f>ROUND(G44*$F$24/100,0)</f>
        <v/>
      </c>
      <c r="H65" s="21">
        <f>ROUND(H44*$F$24/100,0)</f>
        <v/>
      </c>
      <c r="I65" s="21">
        <f>ROUND(I44*$F$24/100,0)</f>
        <v/>
      </c>
      <c r="J65" s="21">
        <f>ROUND(J44*$F$24/100,0)</f>
        <v/>
      </c>
      <c r="K65" s="21">
        <f>ROUND(K44*$F$24/100,0)</f>
        <v/>
      </c>
      <c r="L65" s="21">
        <f>ROUND(L44*$F$24/100,0)</f>
        <v/>
      </c>
      <c r="M65" s="21">
        <f>ROUND(M44*$F$24/100,0)</f>
        <v/>
      </c>
      <c r="N65" s="21">
        <f>ROUND(N44*$F$24/100,0)</f>
        <v/>
      </c>
      <c r="O65" s="21">
        <f>ROUND(O44*$F$24/100,0)</f>
        <v/>
      </c>
      <c r="P65" s="21">
        <f>ROUND(P44*$F$24/100,0)</f>
        <v/>
      </c>
      <c r="Q65" s="21">
        <f>ROUND(Q44*$F$24/100,0)</f>
        <v/>
      </c>
      <c r="R65" s="21">
        <f>ROUND(R44*$F$24/100,0)</f>
        <v/>
      </c>
      <c r="S65" s="21">
        <f>ROUND(S44*$F$24/100,0)</f>
        <v/>
      </c>
      <c r="T65" s="21">
        <f>ROUND(T44*$F$24/100,0)</f>
        <v/>
      </c>
      <c r="U65" s="21">
        <f>ROUND(U44*$F$24/100,0)</f>
        <v/>
      </c>
      <c r="V65" s="21">
        <f>ROUND(V44*$F$24/100,0)</f>
        <v/>
      </c>
      <c r="W65" s="21">
        <f>ROUND(W44*$F$24/100,0)</f>
        <v/>
      </c>
      <c r="X65" s="21">
        <f>ROUND(X44*$F$24/100,0)</f>
        <v/>
      </c>
      <c r="Y65" s="21">
        <f>ROUND(Y44*$F$24/100,0)</f>
        <v/>
      </c>
      <c r="Z65" s="21">
        <f>ROUND(Z44*$F$24/100,0)</f>
        <v/>
      </c>
      <c r="AA65" s="21">
        <f>ROUND(AA44*$F$24/100,0)</f>
        <v/>
      </c>
      <c r="AB65" s="21">
        <f>ROUND(AB44*$F$24/100,0)</f>
        <v/>
      </c>
      <c r="AC65" s="21">
        <f>ROUND(AC44*$F$24/100,0)</f>
        <v/>
      </c>
      <c r="AD65" s="21">
        <f>ROUND(AD44*$F$24/100,0)</f>
        <v/>
      </c>
      <c r="AE65" s="21">
        <f>ROUND(AE44*$F$24/100,0)</f>
        <v/>
      </c>
      <c r="AF65" s="21">
        <f>ROUND(AF44*$F$24/100,0)</f>
        <v/>
      </c>
      <c r="AG65" s="21">
        <f>ROUND(AG44*$F$24/100,0)</f>
        <v/>
      </c>
      <c r="AH65" s="21">
        <f>ROUND(AH44*$F$24/100,0)</f>
        <v/>
      </c>
      <c r="AI65" s="21">
        <f>ROUND(AI44*$F$24/100,0)</f>
        <v/>
      </c>
      <c r="AJ65" s="21">
        <f>ROUND(AJ44*$F$24/100,0)</f>
        <v/>
      </c>
      <c r="AK65" s="21">
        <f>ROUND(AK44*$F$24/100,0)</f>
        <v/>
      </c>
      <c r="AL65" s="21">
        <f>ROUND(AL44*$F$24/100,0)</f>
        <v/>
      </c>
      <c r="AM65" s="21">
        <f>ROUND(AM44*$F$24/100,0)</f>
        <v/>
      </c>
      <c r="AN65" s="21">
        <f>ROUND(AN44*$F$24/100,0)</f>
        <v/>
      </c>
      <c r="AO65" s="21">
        <f>ROUND(AO44*$F$24/100,0)</f>
        <v/>
      </c>
      <c r="AP65" s="21">
        <f>ROUND(AP44*$F$24/100,0)</f>
        <v/>
      </c>
      <c r="AQ65" s="21">
        <f>ROUND(AQ44*$F$24/100,0)</f>
        <v/>
      </c>
      <c r="AR65" s="21">
        <f>ROUND(AR44*$F$24/100,0)</f>
        <v/>
      </c>
      <c r="AS65" s="21">
        <f>ROUND(AS44*$F$24/100,0)</f>
        <v/>
      </c>
      <c r="AT65" s="21">
        <f>ROUND(AT44*$F$24/100,0)</f>
        <v/>
      </c>
      <c r="AU65" s="21">
        <f>ROUND(AU44*$F$24/100,0)</f>
        <v/>
      </c>
      <c r="AV65" s="21">
        <f>ROUND(AV44*$F$24/100,0)</f>
        <v/>
      </c>
      <c r="AW65" s="21">
        <f>ROUND(AW44*$F$24/100,0)</f>
        <v/>
      </c>
      <c r="AX65" s="21">
        <f>ROUND(AX44*$F$24/100,0)</f>
        <v/>
      </c>
      <c r="AY65" s="21">
        <f>ROUND(AY44*$F$24/100,0)</f>
        <v/>
      </c>
      <c r="AZ65" s="21">
        <f>ROUND(AZ44*$F$24/100,0)</f>
        <v/>
      </c>
      <c r="BA65" s="21">
        <f>ROUND(BA44*$F$24/100,0)</f>
        <v/>
      </c>
      <c r="BB65" s="21">
        <f>ROUND(BB44*$F$24/100,0)</f>
        <v/>
      </c>
      <c r="BC65" s="21" t="n"/>
      <c r="BD65" s="21" t="n"/>
      <c r="BE65" s="21" t="n"/>
      <c r="BF65" s="21" t="n"/>
      <c r="BG65" s="21" t="n"/>
      <c r="BH65" s="21" t="n"/>
    </row>
    <row r="67">
      <c r="A67" s="16" t="inlineStr">
        <is>
          <t>TOTAL Sozial</t>
        </is>
      </c>
      <c r="B67" s="21">
        <f>SUM(B48:B65)</f>
        <v/>
      </c>
      <c r="C67" s="21">
        <f>SUM(C48:C65)</f>
        <v/>
      </c>
      <c r="D67" s="21">
        <f>SUM(D48:D65)</f>
        <v/>
      </c>
      <c r="E67" s="21">
        <f>SUM(E48:E65)</f>
        <v/>
      </c>
      <c r="F67" s="21">
        <f>SUM(F48:F65)</f>
        <v/>
      </c>
      <c r="G67" s="21">
        <f>SUM(G48:G65)</f>
        <v/>
      </c>
      <c r="H67" s="21">
        <f>SUM(H48:H65)</f>
        <v/>
      </c>
      <c r="I67" s="21">
        <f>SUM(I48:I65)</f>
        <v/>
      </c>
      <c r="J67" s="21">
        <f>SUM(J48:J65)</f>
        <v/>
      </c>
      <c r="K67" s="21">
        <f>SUM(K48:K65)</f>
        <v/>
      </c>
      <c r="L67" s="21">
        <f>SUM(L48:L65)</f>
        <v/>
      </c>
      <c r="M67" s="21">
        <f>SUM(M48:M65)</f>
        <v/>
      </c>
      <c r="N67" s="21">
        <f>SUM(N48:N65)</f>
        <v/>
      </c>
      <c r="O67" s="21">
        <f>SUM(O48:O65)</f>
        <v/>
      </c>
      <c r="P67" s="21">
        <f>SUM(P48:P65)</f>
        <v/>
      </c>
      <c r="Q67" s="21">
        <f>SUM(Q48:Q65)</f>
        <v/>
      </c>
      <c r="R67" s="21">
        <f>SUM(R48:R65)</f>
        <v/>
      </c>
      <c r="S67" s="21">
        <f>SUM(S48:S65)</f>
        <v/>
      </c>
      <c r="T67" s="21">
        <f>SUM(T48:T65)</f>
        <v/>
      </c>
      <c r="U67" s="21">
        <f>SUM(U48:U65)</f>
        <v/>
      </c>
      <c r="V67" s="21">
        <f>SUM(V48:V65)</f>
        <v/>
      </c>
      <c r="W67" s="21">
        <f>SUM(W48:W65)</f>
        <v/>
      </c>
      <c r="X67" s="21">
        <f>SUM(X48:X65)</f>
        <v/>
      </c>
      <c r="Y67" s="21">
        <f>SUM(Y48:Y65)</f>
        <v/>
      </c>
      <c r="Z67" s="21">
        <f>SUM(Z48:Z65)</f>
        <v/>
      </c>
      <c r="AA67" s="21">
        <f>SUM(AA48:AA65)</f>
        <v/>
      </c>
      <c r="AB67" s="21">
        <f>SUM(AB48:AB65)</f>
        <v/>
      </c>
      <c r="AC67" s="21">
        <f>SUM(AC48:AC65)</f>
        <v/>
      </c>
      <c r="AD67" s="21">
        <f>SUM(AD48:AD65)</f>
        <v/>
      </c>
      <c r="AE67" s="21">
        <f>SUM(AE48:AE65)</f>
        <v/>
      </c>
      <c r="AF67" s="21">
        <f>SUM(AF48:AF65)</f>
        <v/>
      </c>
      <c r="AG67" s="21">
        <f>SUM(AG48:AG65)</f>
        <v/>
      </c>
      <c r="AH67" s="21">
        <f>SUM(AH48:AH65)</f>
        <v/>
      </c>
      <c r="AI67" s="21">
        <f>SUM(AI48:AI65)</f>
        <v/>
      </c>
      <c r="AJ67" s="21">
        <f>SUM(AJ48:AJ65)</f>
        <v/>
      </c>
      <c r="AK67" s="21">
        <f>SUM(AK48:AK65)</f>
        <v/>
      </c>
      <c r="AL67" s="21">
        <f>SUM(AL48:AL65)</f>
        <v/>
      </c>
      <c r="AM67" s="21">
        <f>SUM(AM48:AM65)</f>
        <v/>
      </c>
      <c r="AN67" s="21">
        <f>SUM(AN48:AN65)</f>
        <v/>
      </c>
      <c r="AO67" s="21">
        <f>SUM(AO48:AO65)</f>
        <v/>
      </c>
      <c r="AP67" s="21">
        <f>SUM(AP48:AP65)</f>
        <v/>
      </c>
      <c r="AQ67" s="21">
        <f>SUM(AQ48:AQ65)</f>
        <v/>
      </c>
      <c r="AR67" s="21">
        <f>SUM(AR48:AR65)</f>
        <v/>
      </c>
      <c r="AS67" s="21">
        <f>SUM(AS48:AS65)</f>
        <v/>
      </c>
      <c r="AT67" s="21">
        <f>SUM(AT48:AT65)</f>
        <v/>
      </c>
      <c r="AU67" s="21">
        <f>SUM(AU48:AU65)</f>
        <v/>
      </c>
      <c r="AV67" s="21">
        <f>SUM(AV48:AV65)</f>
        <v/>
      </c>
      <c r="AW67" s="21">
        <f>SUM(AW48:AW65)</f>
        <v/>
      </c>
      <c r="AX67" s="21">
        <f>SUM(AX48:AX65)</f>
        <v/>
      </c>
      <c r="AY67" s="21">
        <f>SUM(AY48:AY65)</f>
        <v/>
      </c>
      <c r="AZ67" s="21">
        <f>SUM(AZ48:AZ65)</f>
        <v/>
      </c>
      <c r="BA67" s="21">
        <f>SUM(BA48:BA65)</f>
        <v/>
      </c>
      <c r="BB67" s="21">
        <f>SUM(BB48:BB65)</f>
        <v/>
      </c>
      <c r="BC67" s="21" t="n"/>
      <c r="BD67" s="21" t="n"/>
      <c r="BE67" s="21" t="n"/>
      <c r="BF67" s="21" t="n"/>
      <c r="BG67" s="21" t="n"/>
      <c r="BH67" s="21" t="n"/>
    </row>
    <row r="68">
      <c r="A68" s="16" t="inlineStr">
        <is>
          <t>Total pro Person monatlich</t>
        </is>
      </c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  <c r="K68" s="21" t="n"/>
      <c r="L68" s="21" t="n"/>
      <c r="M68" s="21" t="n"/>
      <c r="N68" s="21" t="n"/>
      <c r="O68" s="21" t="n"/>
      <c r="P68" s="21" t="n"/>
      <c r="Q68" s="21" t="n"/>
      <c r="R68" s="21" t="n"/>
      <c r="S68" s="21" t="n"/>
      <c r="T68" s="21" t="n"/>
      <c r="U68" s="21" t="n"/>
      <c r="V68" s="21" t="n"/>
      <c r="W68" s="21" t="n"/>
      <c r="X68" s="21" t="n"/>
      <c r="Y68" s="21" t="n"/>
      <c r="Z68" s="21" t="n"/>
      <c r="AA68" s="21" t="n"/>
      <c r="AB68" s="21" t="n"/>
      <c r="AC68" s="21" t="n"/>
      <c r="AD68" s="21" t="n"/>
      <c r="AE68" s="21" t="n"/>
      <c r="AF68" s="21" t="n"/>
      <c r="AG68" s="21" t="n"/>
      <c r="AH68" s="21" t="n"/>
      <c r="AI68" s="21" t="n"/>
      <c r="AJ68" s="21" t="n"/>
      <c r="AK68" s="21" t="n"/>
      <c r="AL68" s="21" t="n"/>
      <c r="AM68" s="21" t="n"/>
      <c r="AN68" s="21" t="n"/>
      <c r="AO68" s="21" t="n"/>
      <c r="AP68" s="21" t="n"/>
      <c r="AQ68" s="21" t="n"/>
      <c r="AR68" s="21" t="n"/>
      <c r="AS68" s="21" t="n"/>
      <c r="AT68" s="21" t="n"/>
      <c r="AU68" s="21" t="n"/>
      <c r="AV68" s="21" t="n"/>
      <c r="AW68" s="21" t="n"/>
      <c r="AX68" s="21" t="n"/>
      <c r="AY68" s="21" t="n"/>
      <c r="AZ68" s="21" t="n"/>
      <c r="BA68" s="21" t="n"/>
      <c r="BB68" s="21" t="n"/>
      <c r="BC68" s="21" t="n"/>
      <c r="BD68" s="21" t="n"/>
      <c r="BE68" s="21" t="n"/>
      <c r="BF68" s="21" t="n"/>
      <c r="BG68" s="21" t="n"/>
      <c r="BH68" s="21" t="n"/>
    </row>
    <row r="69">
      <c r="A69" t="inlineStr">
        <is>
          <t>Benjamin Bönisch — Total</t>
        </is>
      </c>
      <c r="B69" s="21">
        <f>B27+B48</f>
        <v/>
      </c>
      <c r="C69" s="21">
        <f>C27+C48</f>
        <v/>
      </c>
      <c r="D69" s="21">
        <f>D27+D48</f>
        <v/>
      </c>
      <c r="E69" s="21">
        <f>E27+E48</f>
        <v/>
      </c>
      <c r="F69" s="21">
        <f>F27+F48</f>
        <v/>
      </c>
      <c r="G69" s="21">
        <f>G27+G48</f>
        <v/>
      </c>
      <c r="H69" s="21">
        <f>H27+H48</f>
        <v/>
      </c>
      <c r="I69" s="21">
        <f>I27+I48</f>
        <v/>
      </c>
      <c r="J69" s="21">
        <f>J27+J48</f>
        <v/>
      </c>
      <c r="K69" s="21">
        <f>K27+K48</f>
        <v/>
      </c>
      <c r="L69" s="21">
        <f>L27+L48</f>
        <v/>
      </c>
      <c r="M69" s="21">
        <f>M27+M48</f>
        <v/>
      </c>
      <c r="N69" s="21">
        <f>N27+N48</f>
        <v/>
      </c>
      <c r="O69" s="21">
        <f>O27+O48</f>
        <v/>
      </c>
      <c r="P69" s="21">
        <f>P27+P48</f>
        <v/>
      </c>
      <c r="Q69" s="21">
        <f>Q27+Q48</f>
        <v/>
      </c>
      <c r="R69" s="21">
        <f>R27+R48</f>
        <v/>
      </c>
      <c r="S69" s="21">
        <f>S27+S48</f>
        <v/>
      </c>
      <c r="T69" s="21">
        <f>T27+T48</f>
        <v/>
      </c>
      <c r="U69" s="21">
        <f>U27+U48</f>
        <v/>
      </c>
      <c r="V69" s="21">
        <f>V27+V48</f>
        <v/>
      </c>
      <c r="W69" s="21">
        <f>W27+W48</f>
        <v/>
      </c>
      <c r="X69" s="21">
        <f>X27+X48</f>
        <v/>
      </c>
      <c r="Y69" s="21">
        <f>Y27+Y48</f>
        <v/>
      </c>
      <c r="Z69" s="21">
        <f>Z27+Z48</f>
        <v/>
      </c>
      <c r="AA69" s="21">
        <f>AA27+AA48</f>
        <v/>
      </c>
      <c r="AB69" s="21">
        <f>AB27+AB48</f>
        <v/>
      </c>
      <c r="AC69" s="21">
        <f>AC27+AC48</f>
        <v/>
      </c>
      <c r="AD69" s="21">
        <f>AD27+AD48</f>
        <v/>
      </c>
      <c r="AE69" s="21">
        <f>AE27+AE48</f>
        <v/>
      </c>
      <c r="AF69" s="21">
        <f>AF27+AF48</f>
        <v/>
      </c>
      <c r="AG69" s="21">
        <f>AG27+AG48</f>
        <v/>
      </c>
      <c r="AH69" s="21">
        <f>AH27+AH48</f>
        <v/>
      </c>
      <c r="AI69" s="21">
        <f>AI27+AI48</f>
        <v/>
      </c>
      <c r="AJ69" s="21">
        <f>AJ27+AJ48</f>
        <v/>
      </c>
      <c r="AK69" s="21">
        <f>AK27+AK48</f>
        <v/>
      </c>
      <c r="AL69" s="21">
        <f>AL27+AL48</f>
        <v/>
      </c>
      <c r="AM69" s="21">
        <f>AM27+AM48</f>
        <v/>
      </c>
      <c r="AN69" s="21">
        <f>AN27+AN48</f>
        <v/>
      </c>
      <c r="AO69" s="21">
        <f>AO27+AO48</f>
        <v/>
      </c>
      <c r="AP69" s="21">
        <f>AP27+AP48</f>
        <v/>
      </c>
      <c r="AQ69" s="21">
        <f>AQ27+AQ48</f>
        <v/>
      </c>
      <c r="AR69" s="21">
        <f>AR27+AR48</f>
        <v/>
      </c>
      <c r="AS69" s="21">
        <f>AS27+AS48</f>
        <v/>
      </c>
      <c r="AT69" s="21">
        <f>AT27+AT48</f>
        <v/>
      </c>
      <c r="AU69" s="21">
        <f>AU27+AU48</f>
        <v/>
      </c>
      <c r="AV69" s="21">
        <f>AV27+AV48</f>
        <v/>
      </c>
      <c r="AW69" s="21">
        <f>AW27+AW48</f>
        <v/>
      </c>
      <c r="AX69" s="21">
        <f>AX27+AX48</f>
        <v/>
      </c>
      <c r="AY69" s="21">
        <f>AY27+AY48</f>
        <v/>
      </c>
      <c r="AZ69" s="21">
        <f>AZ27+AZ48</f>
        <v/>
      </c>
      <c r="BA69" s="21">
        <f>BA27+BA48</f>
        <v/>
      </c>
      <c r="BB69" s="21">
        <f>BB27+BB48</f>
        <v/>
      </c>
      <c r="BC69" s="21" t="n"/>
      <c r="BD69" s="21" t="n"/>
      <c r="BE69" s="21" t="n"/>
      <c r="BF69" s="21" t="n"/>
      <c r="BG69" s="21" t="n"/>
      <c r="BH69" s="21" t="n"/>
    </row>
    <row r="70">
      <c r="A70" t="inlineStr">
        <is>
          <t>Sharang Parnerkar — Total</t>
        </is>
      </c>
      <c r="B70" s="21">
        <f>B28+B49</f>
        <v/>
      </c>
      <c r="C70" s="21">
        <f>C28+C49</f>
        <v/>
      </c>
      <c r="D70" s="21">
        <f>D28+D49</f>
        <v/>
      </c>
      <c r="E70" s="21">
        <f>E28+E49</f>
        <v/>
      </c>
      <c r="F70" s="21">
        <f>F28+F49</f>
        <v/>
      </c>
      <c r="G70" s="21">
        <f>G28+G49</f>
        <v/>
      </c>
      <c r="H70" s="21">
        <f>H28+H49</f>
        <v/>
      </c>
      <c r="I70" s="21">
        <f>I28+I49</f>
        <v/>
      </c>
      <c r="J70" s="21">
        <f>J28+J49</f>
        <v/>
      </c>
      <c r="K70" s="21">
        <f>K28+K49</f>
        <v/>
      </c>
      <c r="L70" s="21">
        <f>L28+L49</f>
        <v/>
      </c>
      <c r="M70" s="21">
        <f>M28+M49</f>
        <v/>
      </c>
      <c r="N70" s="21">
        <f>N28+N49</f>
        <v/>
      </c>
      <c r="O70" s="21">
        <f>O28+O49</f>
        <v/>
      </c>
      <c r="P70" s="21">
        <f>P28+P49</f>
        <v/>
      </c>
      <c r="Q70" s="21">
        <f>Q28+Q49</f>
        <v/>
      </c>
      <c r="R70" s="21">
        <f>R28+R49</f>
        <v/>
      </c>
      <c r="S70" s="21">
        <f>S28+S49</f>
        <v/>
      </c>
      <c r="T70" s="21">
        <f>T28+T49</f>
        <v/>
      </c>
      <c r="U70" s="21">
        <f>U28+U49</f>
        <v/>
      </c>
      <c r="V70" s="21">
        <f>V28+V49</f>
        <v/>
      </c>
      <c r="W70" s="21">
        <f>W28+W49</f>
        <v/>
      </c>
      <c r="X70" s="21">
        <f>X28+X49</f>
        <v/>
      </c>
      <c r="Y70" s="21">
        <f>Y28+Y49</f>
        <v/>
      </c>
      <c r="Z70" s="21">
        <f>Z28+Z49</f>
        <v/>
      </c>
      <c r="AA70" s="21">
        <f>AA28+AA49</f>
        <v/>
      </c>
      <c r="AB70" s="21">
        <f>AB28+AB49</f>
        <v/>
      </c>
      <c r="AC70" s="21">
        <f>AC28+AC49</f>
        <v/>
      </c>
      <c r="AD70" s="21">
        <f>AD28+AD49</f>
        <v/>
      </c>
      <c r="AE70" s="21">
        <f>AE28+AE49</f>
        <v/>
      </c>
      <c r="AF70" s="21">
        <f>AF28+AF49</f>
        <v/>
      </c>
      <c r="AG70" s="21">
        <f>AG28+AG49</f>
        <v/>
      </c>
      <c r="AH70" s="21">
        <f>AH28+AH49</f>
        <v/>
      </c>
      <c r="AI70" s="21">
        <f>AI28+AI49</f>
        <v/>
      </c>
      <c r="AJ70" s="21">
        <f>AJ28+AJ49</f>
        <v/>
      </c>
      <c r="AK70" s="21">
        <f>AK28+AK49</f>
        <v/>
      </c>
      <c r="AL70" s="21">
        <f>AL28+AL49</f>
        <v/>
      </c>
      <c r="AM70" s="21">
        <f>AM28+AM49</f>
        <v/>
      </c>
      <c r="AN70" s="21">
        <f>AN28+AN49</f>
        <v/>
      </c>
      <c r="AO70" s="21">
        <f>AO28+AO49</f>
        <v/>
      </c>
      <c r="AP70" s="21">
        <f>AP28+AP49</f>
        <v/>
      </c>
      <c r="AQ70" s="21">
        <f>AQ28+AQ49</f>
        <v/>
      </c>
      <c r="AR70" s="21">
        <f>AR28+AR49</f>
        <v/>
      </c>
      <c r="AS70" s="21">
        <f>AS28+AS49</f>
        <v/>
      </c>
      <c r="AT70" s="21">
        <f>AT28+AT49</f>
        <v/>
      </c>
      <c r="AU70" s="21">
        <f>AU28+AU49</f>
        <v/>
      </c>
      <c r="AV70" s="21">
        <f>AV28+AV49</f>
        <v/>
      </c>
      <c r="AW70" s="21">
        <f>AW28+AW49</f>
        <v/>
      </c>
      <c r="AX70" s="21">
        <f>AX28+AX49</f>
        <v/>
      </c>
      <c r="AY70" s="21">
        <f>AY28+AY49</f>
        <v/>
      </c>
      <c r="AZ70" s="21">
        <f>AZ28+AZ49</f>
        <v/>
      </c>
      <c r="BA70" s="21">
        <f>BA28+BA49</f>
        <v/>
      </c>
      <c r="BB70" s="21">
        <f>BB28+BB49</f>
        <v/>
      </c>
      <c r="BC70" s="21" t="n"/>
      <c r="BD70" s="21" t="n"/>
      <c r="BE70" s="21" t="n"/>
      <c r="BF70" s="21" t="n"/>
      <c r="BG70" s="21" t="n"/>
      <c r="BH70" s="21" t="n"/>
    </row>
    <row r="71">
      <c r="A71" t="inlineStr">
        <is>
          <t>Pos 3 — Total</t>
        </is>
      </c>
      <c r="B71" s="21">
        <f>B29+B50</f>
        <v/>
      </c>
      <c r="C71" s="21">
        <f>C29+C50</f>
        <v/>
      </c>
      <c r="D71" s="21">
        <f>D29+D50</f>
        <v/>
      </c>
      <c r="E71" s="21">
        <f>E29+E50</f>
        <v/>
      </c>
      <c r="F71" s="21">
        <f>F29+F50</f>
        <v/>
      </c>
      <c r="G71" s="21">
        <f>G29+G50</f>
        <v/>
      </c>
      <c r="H71" s="21">
        <f>H29+H50</f>
        <v/>
      </c>
      <c r="I71" s="21">
        <f>I29+I50</f>
        <v/>
      </c>
      <c r="J71" s="21">
        <f>J29+J50</f>
        <v/>
      </c>
      <c r="K71" s="21">
        <f>K29+K50</f>
        <v/>
      </c>
      <c r="L71" s="21">
        <f>L29+L50</f>
        <v/>
      </c>
      <c r="M71" s="21">
        <f>M29+M50</f>
        <v/>
      </c>
      <c r="N71" s="21">
        <f>N29+N50</f>
        <v/>
      </c>
      <c r="O71" s="21">
        <f>O29+O50</f>
        <v/>
      </c>
      <c r="P71" s="21">
        <f>P29+P50</f>
        <v/>
      </c>
      <c r="Q71" s="21">
        <f>Q29+Q50</f>
        <v/>
      </c>
      <c r="R71" s="21">
        <f>R29+R50</f>
        <v/>
      </c>
      <c r="S71" s="21">
        <f>S29+S50</f>
        <v/>
      </c>
      <c r="T71" s="21">
        <f>T29+T50</f>
        <v/>
      </c>
      <c r="U71" s="21">
        <f>U29+U50</f>
        <v/>
      </c>
      <c r="V71" s="21">
        <f>V29+V50</f>
        <v/>
      </c>
      <c r="W71" s="21">
        <f>W29+W50</f>
        <v/>
      </c>
      <c r="X71" s="21">
        <f>X29+X50</f>
        <v/>
      </c>
      <c r="Y71" s="21">
        <f>Y29+Y50</f>
        <v/>
      </c>
      <c r="Z71" s="21">
        <f>Z29+Z50</f>
        <v/>
      </c>
      <c r="AA71" s="21">
        <f>AA29+AA50</f>
        <v/>
      </c>
      <c r="AB71" s="21">
        <f>AB29+AB50</f>
        <v/>
      </c>
      <c r="AC71" s="21">
        <f>AC29+AC50</f>
        <v/>
      </c>
      <c r="AD71" s="21">
        <f>AD29+AD50</f>
        <v/>
      </c>
      <c r="AE71" s="21">
        <f>AE29+AE50</f>
        <v/>
      </c>
      <c r="AF71" s="21">
        <f>AF29+AF50</f>
        <v/>
      </c>
      <c r="AG71" s="21">
        <f>AG29+AG50</f>
        <v/>
      </c>
      <c r="AH71" s="21">
        <f>AH29+AH50</f>
        <v/>
      </c>
      <c r="AI71" s="21">
        <f>AI29+AI50</f>
        <v/>
      </c>
      <c r="AJ71" s="21">
        <f>AJ29+AJ50</f>
        <v/>
      </c>
      <c r="AK71" s="21">
        <f>AK29+AK50</f>
        <v/>
      </c>
      <c r="AL71" s="21">
        <f>AL29+AL50</f>
        <v/>
      </c>
      <c r="AM71" s="21">
        <f>AM29+AM50</f>
        <v/>
      </c>
      <c r="AN71" s="21">
        <f>AN29+AN50</f>
        <v/>
      </c>
      <c r="AO71" s="21">
        <f>AO29+AO50</f>
        <v/>
      </c>
      <c r="AP71" s="21">
        <f>AP29+AP50</f>
        <v/>
      </c>
      <c r="AQ71" s="21">
        <f>AQ29+AQ50</f>
        <v/>
      </c>
      <c r="AR71" s="21">
        <f>AR29+AR50</f>
        <v/>
      </c>
      <c r="AS71" s="21">
        <f>AS29+AS50</f>
        <v/>
      </c>
      <c r="AT71" s="21">
        <f>AT29+AT50</f>
        <v/>
      </c>
      <c r="AU71" s="21">
        <f>AU29+AU50</f>
        <v/>
      </c>
      <c r="AV71" s="21">
        <f>AV29+AV50</f>
        <v/>
      </c>
      <c r="AW71" s="21">
        <f>AW29+AW50</f>
        <v/>
      </c>
      <c r="AX71" s="21">
        <f>AX29+AX50</f>
        <v/>
      </c>
      <c r="AY71" s="21">
        <f>AY29+AY50</f>
        <v/>
      </c>
      <c r="AZ71" s="21">
        <f>AZ29+AZ50</f>
        <v/>
      </c>
      <c r="BA71" s="21">
        <f>BA29+BA50</f>
        <v/>
      </c>
      <c r="BB71" s="21">
        <f>BB29+BB50</f>
        <v/>
      </c>
      <c r="BC71" s="21" t="n"/>
      <c r="BD71" s="21" t="n"/>
      <c r="BE71" s="21" t="n"/>
      <c r="BF71" s="21" t="n"/>
      <c r="BG71" s="21" t="n"/>
      <c r="BH71" s="21" t="n"/>
    </row>
    <row r="72">
      <c r="A72" t="inlineStr">
        <is>
          <t>Pos 4 — Total</t>
        </is>
      </c>
      <c r="B72" s="21">
        <f>B30+B51</f>
        <v/>
      </c>
      <c r="C72" s="21">
        <f>C30+C51</f>
        <v/>
      </c>
      <c r="D72" s="21">
        <f>D30+D51</f>
        <v/>
      </c>
      <c r="E72" s="21">
        <f>E30+E51</f>
        <v/>
      </c>
      <c r="F72" s="21">
        <f>F30+F51</f>
        <v/>
      </c>
      <c r="G72" s="21">
        <f>G30+G51</f>
        <v/>
      </c>
      <c r="H72" s="21">
        <f>H30+H51</f>
        <v/>
      </c>
      <c r="I72" s="21">
        <f>I30+I51</f>
        <v/>
      </c>
      <c r="J72" s="21">
        <f>J30+J51</f>
        <v/>
      </c>
      <c r="K72" s="21">
        <f>K30+K51</f>
        <v/>
      </c>
      <c r="L72" s="21">
        <f>L30+L51</f>
        <v/>
      </c>
      <c r="M72" s="21">
        <f>M30+M51</f>
        <v/>
      </c>
      <c r="N72" s="21">
        <f>N30+N51</f>
        <v/>
      </c>
      <c r="O72" s="21">
        <f>O30+O51</f>
        <v/>
      </c>
      <c r="P72" s="21">
        <f>P30+P51</f>
        <v/>
      </c>
      <c r="Q72" s="21">
        <f>Q30+Q51</f>
        <v/>
      </c>
      <c r="R72" s="21">
        <f>R30+R51</f>
        <v/>
      </c>
      <c r="S72" s="21">
        <f>S30+S51</f>
        <v/>
      </c>
      <c r="T72" s="21">
        <f>T30+T51</f>
        <v/>
      </c>
      <c r="U72" s="21">
        <f>U30+U51</f>
        <v/>
      </c>
      <c r="V72" s="21">
        <f>V30+V51</f>
        <v/>
      </c>
      <c r="W72" s="21">
        <f>W30+W51</f>
        <v/>
      </c>
      <c r="X72" s="21">
        <f>X30+X51</f>
        <v/>
      </c>
      <c r="Y72" s="21">
        <f>Y30+Y51</f>
        <v/>
      </c>
      <c r="Z72" s="21">
        <f>Z30+Z51</f>
        <v/>
      </c>
      <c r="AA72" s="21">
        <f>AA30+AA51</f>
        <v/>
      </c>
      <c r="AB72" s="21">
        <f>AB30+AB51</f>
        <v/>
      </c>
      <c r="AC72" s="21">
        <f>AC30+AC51</f>
        <v/>
      </c>
      <c r="AD72" s="21">
        <f>AD30+AD51</f>
        <v/>
      </c>
      <c r="AE72" s="21">
        <f>AE30+AE51</f>
        <v/>
      </c>
      <c r="AF72" s="21">
        <f>AF30+AF51</f>
        <v/>
      </c>
      <c r="AG72" s="21">
        <f>AG30+AG51</f>
        <v/>
      </c>
      <c r="AH72" s="21">
        <f>AH30+AH51</f>
        <v/>
      </c>
      <c r="AI72" s="21">
        <f>AI30+AI51</f>
        <v/>
      </c>
      <c r="AJ72" s="21">
        <f>AJ30+AJ51</f>
        <v/>
      </c>
      <c r="AK72" s="21">
        <f>AK30+AK51</f>
        <v/>
      </c>
      <c r="AL72" s="21">
        <f>AL30+AL51</f>
        <v/>
      </c>
      <c r="AM72" s="21">
        <f>AM30+AM51</f>
        <v/>
      </c>
      <c r="AN72" s="21">
        <f>AN30+AN51</f>
        <v/>
      </c>
      <c r="AO72" s="21">
        <f>AO30+AO51</f>
        <v/>
      </c>
      <c r="AP72" s="21">
        <f>AP30+AP51</f>
        <v/>
      </c>
      <c r="AQ72" s="21">
        <f>AQ30+AQ51</f>
        <v/>
      </c>
      <c r="AR72" s="21">
        <f>AR30+AR51</f>
        <v/>
      </c>
      <c r="AS72" s="21">
        <f>AS30+AS51</f>
        <v/>
      </c>
      <c r="AT72" s="21">
        <f>AT30+AT51</f>
        <v/>
      </c>
      <c r="AU72" s="21">
        <f>AU30+AU51</f>
        <v/>
      </c>
      <c r="AV72" s="21">
        <f>AV30+AV51</f>
        <v/>
      </c>
      <c r="AW72" s="21">
        <f>AW30+AW51</f>
        <v/>
      </c>
      <c r="AX72" s="21">
        <f>AX30+AX51</f>
        <v/>
      </c>
      <c r="AY72" s="21">
        <f>AY30+AY51</f>
        <v/>
      </c>
      <c r="AZ72" s="21">
        <f>AZ30+AZ51</f>
        <v/>
      </c>
      <c r="BA72" s="21">
        <f>BA30+BA51</f>
        <v/>
      </c>
      <c r="BB72" s="21">
        <f>BB30+BB51</f>
        <v/>
      </c>
      <c r="BC72" s="21" t="n"/>
      <c r="BD72" s="21" t="n"/>
      <c r="BE72" s="21" t="n"/>
      <c r="BF72" s="21" t="n"/>
      <c r="BG72" s="21" t="n"/>
      <c r="BH72" s="21" t="n"/>
    </row>
    <row r="73">
      <c r="A73" t="inlineStr">
        <is>
          <t>Pos 5 — Total</t>
        </is>
      </c>
      <c r="B73" s="21">
        <f>B31+B52</f>
        <v/>
      </c>
      <c r="C73" s="21">
        <f>C31+C52</f>
        <v/>
      </c>
      <c r="D73" s="21">
        <f>D31+D52</f>
        <v/>
      </c>
      <c r="E73" s="21">
        <f>E31+E52</f>
        <v/>
      </c>
      <c r="F73" s="21">
        <f>F31+F52</f>
        <v/>
      </c>
      <c r="G73" s="21">
        <f>G31+G52</f>
        <v/>
      </c>
      <c r="H73" s="21">
        <f>H31+H52</f>
        <v/>
      </c>
      <c r="I73" s="21">
        <f>I31+I52</f>
        <v/>
      </c>
      <c r="J73" s="21">
        <f>J31+J52</f>
        <v/>
      </c>
      <c r="K73" s="21">
        <f>K31+K52</f>
        <v/>
      </c>
      <c r="L73" s="21">
        <f>L31+L52</f>
        <v/>
      </c>
      <c r="M73" s="21">
        <f>M31+M52</f>
        <v/>
      </c>
      <c r="N73" s="21">
        <f>N31+N52</f>
        <v/>
      </c>
      <c r="O73" s="21">
        <f>O31+O52</f>
        <v/>
      </c>
      <c r="P73" s="21">
        <f>P31+P52</f>
        <v/>
      </c>
      <c r="Q73" s="21">
        <f>Q31+Q52</f>
        <v/>
      </c>
      <c r="R73" s="21">
        <f>R31+R52</f>
        <v/>
      </c>
      <c r="S73" s="21">
        <f>S31+S52</f>
        <v/>
      </c>
      <c r="T73" s="21">
        <f>T31+T52</f>
        <v/>
      </c>
      <c r="U73" s="21">
        <f>U31+U52</f>
        <v/>
      </c>
      <c r="V73" s="21">
        <f>V31+V52</f>
        <v/>
      </c>
      <c r="W73" s="21">
        <f>W31+W52</f>
        <v/>
      </c>
      <c r="X73" s="21">
        <f>X31+X52</f>
        <v/>
      </c>
      <c r="Y73" s="21">
        <f>Y31+Y52</f>
        <v/>
      </c>
      <c r="Z73" s="21">
        <f>Z31+Z52</f>
        <v/>
      </c>
      <c r="AA73" s="21">
        <f>AA31+AA52</f>
        <v/>
      </c>
      <c r="AB73" s="21">
        <f>AB31+AB52</f>
        <v/>
      </c>
      <c r="AC73" s="21">
        <f>AC31+AC52</f>
        <v/>
      </c>
      <c r="AD73" s="21">
        <f>AD31+AD52</f>
        <v/>
      </c>
      <c r="AE73" s="21">
        <f>AE31+AE52</f>
        <v/>
      </c>
      <c r="AF73" s="21">
        <f>AF31+AF52</f>
        <v/>
      </c>
      <c r="AG73" s="21">
        <f>AG31+AG52</f>
        <v/>
      </c>
      <c r="AH73" s="21">
        <f>AH31+AH52</f>
        <v/>
      </c>
      <c r="AI73" s="21">
        <f>AI31+AI52</f>
        <v/>
      </c>
      <c r="AJ73" s="21">
        <f>AJ31+AJ52</f>
        <v/>
      </c>
      <c r="AK73" s="21">
        <f>AK31+AK52</f>
        <v/>
      </c>
      <c r="AL73" s="21">
        <f>AL31+AL52</f>
        <v/>
      </c>
      <c r="AM73" s="21">
        <f>AM31+AM52</f>
        <v/>
      </c>
      <c r="AN73" s="21">
        <f>AN31+AN52</f>
        <v/>
      </c>
      <c r="AO73" s="21">
        <f>AO31+AO52</f>
        <v/>
      </c>
      <c r="AP73" s="21">
        <f>AP31+AP52</f>
        <v/>
      </c>
      <c r="AQ73" s="21">
        <f>AQ31+AQ52</f>
        <v/>
      </c>
      <c r="AR73" s="21">
        <f>AR31+AR52</f>
        <v/>
      </c>
      <c r="AS73" s="21">
        <f>AS31+AS52</f>
        <v/>
      </c>
      <c r="AT73" s="21">
        <f>AT31+AT52</f>
        <v/>
      </c>
      <c r="AU73" s="21">
        <f>AU31+AU52</f>
        <v/>
      </c>
      <c r="AV73" s="21">
        <f>AV31+AV52</f>
        <v/>
      </c>
      <c r="AW73" s="21">
        <f>AW31+AW52</f>
        <v/>
      </c>
      <c r="AX73" s="21">
        <f>AX31+AX52</f>
        <v/>
      </c>
      <c r="AY73" s="21">
        <f>AY31+AY52</f>
        <v/>
      </c>
      <c r="AZ73" s="21">
        <f>AZ31+AZ52</f>
        <v/>
      </c>
      <c r="BA73" s="21">
        <f>BA31+BA52</f>
        <v/>
      </c>
      <c r="BB73" s="21">
        <f>BB31+BB52</f>
        <v/>
      </c>
      <c r="BC73" s="21" t="n"/>
      <c r="BD73" s="21" t="n"/>
      <c r="BE73" s="21" t="n"/>
      <c r="BF73" s="21" t="n"/>
      <c r="BG73" s="21" t="n"/>
      <c r="BH73" s="21" t="n"/>
    </row>
    <row r="74">
      <c r="A74" t="inlineStr">
        <is>
          <t>Pos 6 — Total</t>
        </is>
      </c>
      <c r="B74" s="21">
        <f>B32+B53</f>
        <v/>
      </c>
      <c r="C74" s="21">
        <f>C32+C53</f>
        <v/>
      </c>
      <c r="D74" s="21">
        <f>D32+D53</f>
        <v/>
      </c>
      <c r="E74" s="21">
        <f>E32+E53</f>
        <v/>
      </c>
      <c r="F74" s="21">
        <f>F32+F53</f>
        <v/>
      </c>
      <c r="G74" s="21">
        <f>G32+G53</f>
        <v/>
      </c>
      <c r="H74" s="21">
        <f>H32+H53</f>
        <v/>
      </c>
      <c r="I74" s="21">
        <f>I32+I53</f>
        <v/>
      </c>
      <c r="J74" s="21">
        <f>J32+J53</f>
        <v/>
      </c>
      <c r="K74" s="21">
        <f>K32+K53</f>
        <v/>
      </c>
      <c r="L74" s="21">
        <f>L32+L53</f>
        <v/>
      </c>
      <c r="M74" s="21">
        <f>M32+M53</f>
        <v/>
      </c>
      <c r="N74" s="21">
        <f>N32+N53</f>
        <v/>
      </c>
      <c r="O74" s="21">
        <f>O32+O53</f>
        <v/>
      </c>
      <c r="P74" s="21">
        <f>P32+P53</f>
        <v/>
      </c>
      <c r="Q74" s="21">
        <f>Q32+Q53</f>
        <v/>
      </c>
      <c r="R74" s="21">
        <f>R32+R53</f>
        <v/>
      </c>
      <c r="S74" s="21">
        <f>S32+S53</f>
        <v/>
      </c>
      <c r="T74" s="21">
        <f>T32+T53</f>
        <v/>
      </c>
      <c r="U74" s="21">
        <f>U32+U53</f>
        <v/>
      </c>
      <c r="V74" s="21">
        <f>V32+V53</f>
        <v/>
      </c>
      <c r="W74" s="21">
        <f>W32+W53</f>
        <v/>
      </c>
      <c r="X74" s="21">
        <f>X32+X53</f>
        <v/>
      </c>
      <c r="Y74" s="21">
        <f>Y32+Y53</f>
        <v/>
      </c>
      <c r="Z74" s="21">
        <f>Z32+Z53</f>
        <v/>
      </c>
      <c r="AA74" s="21">
        <f>AA32+AA53</f>
        <v/>
      </c>
      <c r="AB74" s="21">
        <f>AB32+AB53</f>
        <v/>
      </c>
      <c r="AC74" s="21">
        <f>AC32+AC53</f>
        <v/>
      </c>
      <c r="AD74" s="21">
        <f>AD32+AD53</f>
        <v/>
      </c>
      <c r="AE74" s="21">
        <f>AE32+AE53</f>
        <v/>
      </c>
      <c r="AF74" s="21">
        <f>AF32+AF53</f>
        <v/>
      </c>
      <c r="AG74" s="21">
        <f>AG32+AG53</f>
        <v/>
      </c>
      <c r="AH74" s="21">
        <f>AH32+AH53</f>
        <v/>
      </c>
      <c r="AI74" s="21">
        <f>AI32+AI53</f>
        <v/>
      </c>
      <c r="AJ74" s="21">
        <f>AJ32+AJ53</f>
        <v/>
      </c>
      <c r="AK74" s="21">
        <f>AK32+AK53</f>
        <v/>
      </c>
      <c r="AL74" s="21">
        <f>AL32+AL53</f>
        <v/>
      </c>
      <c r="AM74" s="21">
        <f>AM32+AM53</f>
        <v/>
      </c>
      <c r="AN74" s="21">
        <f>AN32+AN53</f>
        <v/>
      </c>
      <c r="AO74" s="21">
        <f>AO32+AO53</f>
        <v/>
      </c>
      <c r="AP74" s="21">
        <f>AP32+AP53</f>
        <v/>
      </c>
      <c r="AQ74" s="21">
        <f>AQ32+AQ53</f>
        <v/>
      </c>
      <c r="AR74" s="21">
        <f>AR32+AR53</f>
        <v/>
      </c>
      <c r="AS74" s="21">
        <f>AS32+AS53</f>
        <v/>
      </c>
      <c r="AT74" s="21">
        <f>AT32+AT53</f>
        <v/>
      </c>
      <c r="AU74" s="21">
        <f>AU32+AU53</f>
        <v/>
      </c>
      <c r="AV74" s="21">
        <f>AV32+AV53</f>
        <v/>
      </c>
      <c r="AW74" s="21">
        <f>AW32+AW53</f>
        <v/>
      </c>
      <c r="AX74" s="21">
        <f>AX32+AX53</f>
        <v/>
      </c>
      <c r="AY74" s="21">
        <f>AY32+AY53</f>
        <v/>
      </c>
      <c r="AZ74" s="21">
        <f>AZ32+AZ53</f>
        <v/>
      </c>
      <c r="BA74" s="21">
        <f>BA32+BA53</f>
        <v/>
      </c>
      <c r="BB74" s="21">
        <f>BB32+BB53</f>
        <v/>
      </c>
      <c r="BC74" s="21" t="n"/>
      <c r="BD74" s="21" t="n"/>
      <c r="BE74" s="21" t="n"/>
      <c r="BF74" s="21" t="n"/>
      <c r="BG74" s="21" t="n"/>
      <c r="BH74" s="21" t="n"/>
    </row>
    <row r="75">
      <c r="A75" t="inlineStr">
        <is>
          <t>Pos 7 — Total</t>
        </is>
      </c>
      <c r="B75" s="21">
        <f>B33+B54</f>
        <v/>
      </c>
      <c r="C75" s="21">
        <f>C33+C54</f>
        <v/>
      </c>
      <c r="D75" s="21">
        <f>D33+D54</f>
        <v/>
      </c>
      <c r="E75" s="21">
        <f>E33+E54</f>
        <v/>
      </c>
      <c r="F75" s="21">
        <f>F33+F54</f>
        <v/>
      </c>
      <c r="G75" s="21">
        <f>G33+G54</f>
        <v/>
      </c>
      <c r="H75" s="21">
        <f>H33+H54</f>
        <v/>
      </c>
      <c r="I75" s="21">
        <f>I33+I54</f>
        <v/>
      </c>
      <c r="J75" s="21">
        <f>J33+J54</f>
        <v/>
      </c>
      <c r="K75" s="21">
        <f>K33+K54</f>
        <v/>
      </c>
      <c r="L75" s="21">
        <f>L33+L54</f>
        <v/>
      </c>
      <c r="M75" s="21">
        <f>M33+M54</f>
        <v/>
      </c>
      <c r="N75" s="21">
        <f>N33+N54</f>
        <v/>
      </c>
      <c r="O75" s="21">
        <f>O33+O54</f>
        <v/>
      </c>
      <c r="P75" s="21">
        <f>P33+P54</f>
        <v/>
      </c>
      <c r="Q75" s="21">
        <f>Q33+Q54</f>
        <v/>
      </c>
      <c r="R75" s="21">
        <f>R33+R54</f>
        <v/>
      </c>
      <c r="S75" s="21">
        <f>S33+S54</f>
        <v/>
      </c>
      <c r="T75" s="21">
        <f>T33+T54</f>
        <v/>
      </c>
      <c r="U75" s="21">
        <f>U33+U54</f>
        <v/>
      </c>
      <c r="V75" s="21">
        <f>V33+V54</f>
        <v/>
      </c>
      <c r="W75" s="21">
        <f>W33+W54</f>
        <v/>
      </c>
      <c r="X75" s="21">
        <f>X33+X54</f>
        <v/>
      </c>
      <c r="Y75" s="21">
        <f>Y33+Y54</f>
        <v/>
      </c>
      <c r="Z75" s="21">
        <f>Z33+Z54</f>
        <v/>
      </c>
      <c r="AA75" s="21">
        <f>AA33+AA54</f>
        <v/>
      </c>
      <c r="AB75" s="21">
        <f>AB33+AB54</f>
        <v/>
      </c>
      <c r="AC75" s="21">
        <f>AC33+AC54</f>
        <v/>
      </c>
      <c r="AD75" s="21">
        <f>AD33+AD54</f>
        <v/>
      </c>
      <c r="AE75" s="21">
        <f>AE33+AE54</f>
        <v/>
      </c>
      <c r="AF75" s="21">
        <f>AF33+AF54</f>
        <v/>
      </c>
      <c r="AG75" s="21">
        <f>AG33+AG54</f>
        <v/>
      </c>
      <c r="AH75" s="21">
        <f>AH33+AH54</f>
        <v/>
      </c>
      <c r="AI75" s="21">
        <f>AI33+AI54</f>
        <v/>
      </c>
      <c r="AJ75" s="21">
        <f>AJ33+AJ54</f>
        <v/>
      </c>
      <c r="AK75" s="21">
        <f>AK33+AK54</f>
        <v/>
      </c>
      <c r="AL75" s="21">
        <f>AL33+AL54</f>
        <v/>
      </c>
      <c r="AM75" s="21">
        <f>AM33+AM54</f>
        <v/>
      </c>
      <c r="AN75" s="21">
        <f>AN33+AN54</f>
        <v/>
      </c>
      <c r="AO75" s="21">
        <f>AO33+AO54</f>
        <v/>
      </c>
      <c r="AP75" s="21">
        <f>AP33+AP54</f>
        <v/>
      </c>
      <c r="AQ75" s="21">
        <f>AQ33+AQ54</f>
        <v/>
      </c>
      <c r="AR75" s="21">
        <f>AR33+AR54</f>
        <v/>
      </c>
      <c r="AS75" s="21">
        <f>AS33+AS54</f>
        <v/>
      </c>
      <c r="AT75" s="21">
        <f>AT33+AT54</f>
        <v/>
      </c>
      <c r="AU75" s="21">
        <f>AU33+AU54</f>
        <v/>
      </c>
      <c r="AV75" s="21">
        <f>AV33+AV54</f>
        <v/>
      </c>
      <c r="AW75" s="21">
        <f>AW33+AW54</f>
        <v/>
      </c>
      <c r="AX75" s="21">
        <f>AX33+AX54</f>
        <v/>
      </c>
      <c r="AY75" s="21">
        <f>AY33+AY54</f>
        <v/>
      </c>
      <c r="AZ75" s="21">
        <f>AZ33+AZ54</f>
        <v/>
      </c>
      <c r="BA75" s="21">
        <f>BA33+BA54</f>
        <v/>
      </c>
      <c r="BB75" s="21">
        <f>BB33+BB54</f>
        <v/>
      </c>
      <c r="BC75" s="21" t="n"/>
      <c r="BD75" s="21" t="n"/>
      <c r="BE75" s="21" t="n"/>
      <c r="BF75" s="21" t="n"/>
      <c r="BG75" s="21" t="n"/>
      <c r="BH75" s="21" t="n"/>
    </row>
    <row r="76">
      <c r="A76" t="inlineStr">
        <is>
          <t>Pos 8 — Total</t>
        </is>
      </c>
      <c r="B76" s="21">
        <f>B34+B55</f>
        <v/>
      </c>
      <c r="C76" s="21">
        <f>C34+C55</f>
        <v/>
      </c>
      <c r="D76" s="21">
        <f>D34+D55</f>
        <v/>
      </c>
      <c r="E76" s="21">
        <f>E34+E55</f>
        <v/>
      </c>
      <c r="F76" s="21">
        <f>F34+F55</f>
        <v/>
      </c>
      <c r="G76" s="21">
        <f>G34+G55</f>
        <v/>
      </c>
      <c r="H76" s="21">
        <f>H34+H55</f>
        <v/>
      </c>
      <c r="I76" s="21">
        <f>I34+I55</f>
        <v/>
      </c>
      <c r="J76" s="21">
        <f>J34+J55</f>
        <v/>
      </c>
      <c r="K76" s="21">
        <f>K34+K55</f>
        <v/>
      </c>
      <c r="L76" s="21">
        <f>L34+L55</f>
        <v/>
      </c>
      <c r="M76" s="21">
        <f>M34+M55</f>
        <v/>
      </c>
      <c r="N76" s="21">
        <f>N34+N55</f>
        <v/>
      </c>
      <c r="O76" s="21">
        <f>O34+O55</f>
        <v/>
      </c>
      <c r="P76" s="21">
        <f>P34+P55</f>
        <v/>
      </c>
      <c r="Q76" s="21">
        <f>Q34+Q55</f>
        <v/>
      </c>
      <c r="R76" s="21">
        <f>R34+R55</f>
        <v/>
      </c>
      <c r="S76" s="21">
        <f>S34+S55</f>
        <v/>
      </c>
      <c r="T76" s="21">
        <f>T34+T55</f>
        <v/>
      </c>
      <c r="U76" s="21">
        <f>U34+U55</f>
        <v/>
      </c>
      <c r="V76" s="21">
        <f>V34+V55</f>
        <v/>
      </c>
      <c r="W76" s="21">
        <f>W34+W55</f>
        <v/>
      </c>
      <c r="X76" s="21">
        <f>X34+X55</f>
        <v/>
      </c>
      <c r="Y76" s="21">
        <f>Y34+Y55</f>
        <v/>
      </c>
      <c r="Z76" s="21">
        <f>Z34+Z55</f>
        <v/>
      </c>
      <c r="AA76" s="21">
        <f>AA34+AA55</f>
        <v/>
      </c>
      <c r="AB76" s="21">
        <f>AB34+AB55</f>
        <v/>
      </c>
      <c r="AC76" s="21">
        <f>AC34+AC55</f>
        <v/>
      </c>
      <c r="AD76" s="21">
        <f>AD34+AD55</f>
        <v/>
      </c>
      <c r="AE76" s="21">
        <f>AE34+AE55</f>
        <v/>
      </c>
      <c r="AF76" s="21">
        <f>AF34+AF55</f>
        <v/>
      </c>
      <c r="AG76" s="21">
        <f>AG34+AG55</f>
        <v/>
      </c>
      <c r="AH76" s="21">
        <f>AH34+AH55</f>
        <v/>
      </c>
      <c r="AI76" s="21">
        <f>AI34+AI55</f>
        <v/>
      </c>
      <c r="AJ76" s="21">
        <f>AJ34+AJ55</f>
        <v/>
      </c>
      <c r="AK76" s="21">
        <f>AK34+AK55</f>
        <v/>
      </c>
      <c r="AL76" s="21">
        <f>AL34+AL55</f>
        <v/>
      </c>
      <c r="AM76" s="21">
        <f>AM34+AM55</f>
        <v/>
      </c>
      <c r="AN76" s="21">
        <f>AN34+AN55</f>
        <v/>
      </c>
      <c r="AO76" s="21">
        <f>AO34+AO55</f>
        <v/>
      </c>
      <c r="AP76" s="21">
        <f>AP34+AP55</f>
        <v/>
      </c>
      <c r="AQ76" s="21">
        <f>AQ34+AQ55</f>
        <v/>
      </c>
      <c r="AR76" s="21">
        <f>AR34+AR55</f>
        <v/>
      </c>
      <c r="AS76" s="21">
        <f>AS34+AS55</f>
        <v/>
      </c>
      <c r="AT76" s="21">
        <f>AT34+AT55</f>
        <v/>
      </c>
      <c r="AU76" s="21">
        <f>AU34+AU55</f>
        <v/>
      </c>
      <c r="AV76" s="21">
        <f>AV34+AV55</f>
        <v/>
      </c>
      <c r="AW76" s="21">
        <f>AW34+AW55</f>
        <v/>
      </c>
      <c r="AX76" s="21">
        <f>AX34+AX55</f>
        <v/>
      </c>
      <c r="AY76" s="21">
        <f>AY34+AY55</f>
        <v/>
      </c>
      <c r="AZ76" s="21">
        <f>AZ34+AZ55</f>
        <v/>
      </c>
      <c r="BA76" s="21">
        <f>BA34+BA55</f>
        <v/>
      </c>
      <c r="BB76" s="21">
        <f>BB34+BB55</f>
        <v/>
      </c>
      <c r="BC76" s="21" t="n"/>
      <c r="BD76" s="21" t="n"/>
      <c r="BE76" s="21" t="n"/>
      <c r="BF76" s="21" t="n"/>
      <c r="BG76" s="21" t="n"/>
      <c r="BH76" s="21" t="n"/>
    </row>
    <row r="77">
      <c r="A77" t="inlineStr">
        <is>
          <t>Pos 9 — Total</t>
        </is>
      </c>
      <c r="B77" s="21">
        <f>B35+B56</f>
        <v/>
      </c>
      <c r="C77" s="21">
        <f>C35+C56</f>
        <v/>
      </c>
      <c r="D77" s="21">
        <f>D35+D56</f>
        <v/>
      </c>
      <c r="E77" s="21">
        <f>E35+E56</f>
        <v/>
      </c>
      <c r="F77" s="21">
        <f>F35+F56</f>
        <v/>
      </c>
      <c r="G77" s="21">
        <f>G35+G56</f>
        <v/>
      </c>
      <c r="H77" s="21">
        <f>H35+H56</f>
        <v/>
      </c>
      <c r="I77" s="21">
        <f>I35+I56</f>
        <v/>
      </c>
      <c r="J77" s="21">
        <f>J35+J56</f>
        <v/>
      </c>
      <c r="K77" s="21">
        <f>K35+K56</f>
        <v/>
      </c>
      <c r="L77" s="21">
        <f>L35+L56</f>
        <v/>
      </c>
      <c r="M77" s="21">
        <f>M35+M56</f>
        <v/>
      </c>
      <c r="N77" s="21">
        <f>N35+N56</f>
        <v/>
      </c>
      <c r="O77" s="21">
        <f>O35+O56</f>
        <v/>
      </c>
      <c r="P77" s="21">
        <f>P35+P56</f>
        <v/>
      </c>
      <c r="Q77" s="21">
        <f>Q35+Q56</f>
        <v/>
      </c>
      <c r="R77" s="21">
        <f>R35+R56</f>
        <v/>
      </c>
      <c r="S77" s="21">
        <f>S35+S56</f>
        <v/>
      </c>
      <c r="T77" s="21">
        <f>T35+T56</f>
        <v/>
      </c>
      <c r="U77" s="21">
        <f>U35+U56</f>
        <v/>
      </c>
      <c r="V77" s="21">
        <f>V35+V56</f>
        <v/>
      </c>
      <c r="W77" s="21">
        <f>W35+W56</f>
        <v/>
      </c>
      <c r="X77" s="21">
        <f>X35+X56</f>
        <v/>
      </c>
      <c r="Y77" s="21">
        <f>Y35+Y56</f>
        <v/>
      </c>
      <c r="Z77" s="21">
        <f>Z35+Z56</f>
        <v/>
      </c>
      <c r="AA77" s="21">
        <f>AA35+AA56</f>
        <v/>
      </c>
      <c r="AB77" s="21">
        <f>AB35+AB56</f>
        <v/>
      </c>
      <c r="AC77" s="21">
        <f>AC35+AC56</f>
        <v/>
      </c>
      <c r="AD77" s="21">
        <f>AD35+AD56</f>
        <v/>
      </c>
      <c r="AE77" s="21">
        <f>AE35+AE56</f>
        <v/>
      </c>
      <c r="AF77" s="21">
        <f>AF35+AF56</f>
        <v/>
      </c>
      <c r="AG77" s="21">
        <f>AG35+AG56</f>
        <v/>
      </c>
      <c r="AH77" s="21">
        <f>AH35+AH56</f>
        <v/>
      </c>
      <c r="AI77" s="21">
        <f>AI35+AI56</f>
        <v/>
      </c>
      <c r="AJ77" s="21">
        <f>AJ35+AJ56</f>
        <v/>
      </c>
      <c r="AK77" s="21">
        <f>AK35+AK56</f>
        <v/>
      </c>
      <c r="AL77" s="21">
        <f>AL35+AL56</f>
        <v/>
      </c>
      <c r="AM77" s="21">
        <f>AM35+AM56</f>
        <v/>
      </c>
      <c r="AN77" s="21">
        <f>AN35+AN56</f>
        <v/>
      </c>
      <c r="AO77" s="21">
        <f>AO35+AO56</f>
        <v/>
      </c>
      <c r="AP77" s="21">
        <f>AP35+AP56</f>
        <v/>
      </c>
      <c r="AQ77" s="21">
        <f>AQ35+AQ56</f>
        <v/>
      </c>
      <c r="AR77" s="21">
        <f>AR35+AR56</f>
        <v/>
      </c>
      <c r="AS77" s="21">
        <f>AS35+AS56</f>
        <v/>
      </c>
      <c r="AT77" s="21">
        <f>AT35+AT56</f>
        <v/>
      </c>
      <c r="AU77" s="21">
        <f>AU35+AU56</f>
        <v/>
      </c>
      <c r="AV77" s="21">
        <f>AV35+AV56</f>
        <v/>
      </c>
      <c r="AW77" s="21">
        <f>AW35+AW56</f>
        <v/>
      </c>
      <c r="AX77" s="21">
        <f>AX35+AX56</f>
        <v/>
      </c>
      <c r="AY77" s="21">
        <f>AY35+AY56</f>
        <v/>
      </c>
      <c r="AZ77" s="21">
        <f>AZ35+AZ56</f>
        <v/>
      </c>
      <c r="BA77" s="21">
        <f>BA35+BA56</f>
        <v/>
      </c>
      <c r="BB77" s="21">
        <f>BB35+BB56</f>
        <v/>
      </c>
      <c r="BC77" s="21" t="n"/>
      <c r="BD77" s="21" t="n"/>
      <c r="BE77" s="21" t="n"/>
      <c r="BF77" s="21" t="n"/>
      <c r="BG77" s="21" t="n"/>
      <c r="BH77" s="21" t="n"/>
    </row>
    <row r="78">
      <c r="A78" t="inlineStr">
        <is>
          <t>Pos 10 — Total</t>
        </is>
      </c>
      <c r="B78" s="21">
        <f>B36+B57</f>
        <v/>
      </c>
      <c r="C78" s="21">
        <f>C36+C57</f>
        <v/>
      </c>
      <c r="D78" s="21">
        <f>D36+D57</f>
        <v/>
      </c>
      <c r="E78" s="21">
        <f>E36+E57</f>
        <v/>
      </c>
      <c r="F78" s="21">
        <f>F36+F57</f>
        <v/>
      </c>
      <c r="G78" s="21">
        <f>G36+G57</f>
        <v/>
      </c>
      <c r="H78" s="21">
        <f>H36+H57</f>
        <v/>
      </c>
      <c r="I78" s="21">
        <f>I36+I57</f>
        <v/>
      </c>
      <c r="J78" s="21">
        <f>J36+J57</f>
        <v/>
      </c>
      <c r="K78" s="21">
        <f>K36+K57</f>
        <v/>
      </c>
      <c r="L78" s="21">
        <f>L36+L57</f>
        <v/>
      </c>
      <c r="M78" s="21">
        <f>M36+M57</f>
        <v/>
      </c>
      <c r="N78" s="21">
        <f>N36+N57</f>
        <v/>
      </c>
      <c r="O78" s="21">
        <f>O36+O57</f>
        <v/>
      </c>
      <c r="P78" s="21">
        <f>P36+P57</f>
        <v/>
      </c>
      <c r="Q78" s="21">
        <f>Q36+Q57</f>
        <v/>
      </c>
      <c r="R78" s="21">
        <f>R36+R57</f>
        <v/>
      </c>
      <c r="S78" s="21">
        <f>S36+S57</f>
        <v/>
      </c>
      <c r="T78" s="21">
        <f>T36+T57</f>
        <v/>
      </c>
      <c r="U78" s="21">
        <f>U36+U57</f>
        <v/>
      </c>
      <c r="V78" s="21">
        <f>V36+V57</f>
        <v/>
      </c>
      <c r="W78" s="21">
        <f>W36+W57</f>
        <v/>
      </c>
      <c r="X78" s="21">
        <f>X36+X57</f>
        <v/>
      </c>
      <c r="Y78" s="21">
        <f>Y36+Y57</f>
        <v/>
      </c>
      <c r="Z78" s="21">
        <f>Z36+Z57</f>
        <v/>
      </c>
      <c r="AA78" s="21">
        <f>AA36+AA57</f>
        <v/>
      </c>
      <c r="AB78" s="21">
        <f>AB36+AB57</f>
        <v/>
      </c>
      <c r="AC78" s="21">
        <f>AC36+AC57</f>
        <v/>
      </c>
      <c r="AD78" s="21">
        <f>AD36+AD57</f>
        <v/>
      </c>
      <c r="AE78" s="21">
        <f>AE36+AE57</f>
        <v/>
      </c>
      <c r="AF78" s="21">
        <f>AF36+AF57</f>
        <v/>
      </c>
      <c r="AG78" s="21">
        <f>AG36+AG57</f>
        <v/>
      </c>
      <c r="AH78" s="21">
        <f>AH36+AH57</f>
        <v/>
      </c>
      <c r="AI78" s="21">
        <f>AI36+AI57</f>
        <v/>
      </c>
      <c r="AJ78" s="21">
        <f>AJ36+AJ57</f>
        <v/>
      </c>
      <c r="AK78" s="21">
        <f>AK36+AK57</f>
        <v/>
      </c>
      <c r="AL78" s="21">
        <f>AL36+AL57</f>
        <v/>
      </c>
      <c r="AM78" s="21">
        <f>AM36+AM57</f>
        <v/>
      </c>
      <c r="AN78" s="21">
        <f>AN36+AN57</f>
        <v/>
      </c>
      <c r="AO78" s="21">
        <f>AO36+AO57</f>
        <v/>
      </c>
      <c r="AP78" s="21">
        <f>AP36+AP57</f>
        <v/>
      </c>
      <c r="AQ78" s="21">
        <f>AQ36+AQ57</f>
        <v/>
      </c>
      <c r="AR78" s="21">
        <f>AR36+AR57</f>
        <v/>
      </c>
      <c r="AS78" s="21">
        <f>AS36+AS57</f>
        <v/>
      </c>
      <c r="AT78" s="21">
        <f>AT36+AT57</f>
        <v/>
      </c>
      <c r="AU78" s="21">
        <f>AU36+AU57</f>
        <v/>
      </c>
      <c r="AV78" s="21">
        <f>AV36+AV57</f>
        <v/>
      </c>
      <c r="AW78" s="21">
        <f>AW36+AW57</f>
        <v/>
      </c>
      <c r="AX78" s="21">
        <f>AX36+AX57</f>
        <v/>
      </c>
      <c r="AY78" s="21">
        <f>AY36+AY57</f>
        <v/>
      </c>
      <c r="AZ78" s="21">
        <f>AZ36+AZ57</f>
        <v/>
      </c>
      <c r="BA78" s="21">
        <f>BA36+BA57</f>
        <v/>
      </c>
      <c r="BB78" s="21">
        <f>BB36+BB57</f>
        <v/>
      </c>
      <c r="BC78" s="21" t="n"/>
      <c r="BD78" s="21" t="n"/>
      <c r="BE78" s="21" t="n"/>
      <c r="BF78" s="21" t="n"/>
      <c r="BG78" s="21" t="n"/>
      <c r="BH78" s="21" t="n"/>
    </row>
    <row r="79">
      <c r="A79" t="inlineStr">
        <is>
          <t>Pos 11 — Total</t>
        </is>
      </c>
      <c r="B79" s="21">
        <f>B37+B58</f>
        <v/>
      </c>
      <c r="C79" s="21">
        <f>C37+C58</f>
        <v/>
      </c>
      <c r="D79" s="21">
        <f>D37+D58</f>
        <v/>
      </c>
      <c r="E79" s="21">
        <f>E37+E58</f>
        <v/>
      </c>
      <c r="F79" s="21">
        <f>F37+F58</f>
        <v/>
      </c>
      <c r="G79" s="21">
        <f>G37+G58</f>
        <v/>
      </c>
      <c r="H79" s="21">
        <f>H37+H58</f>
        <v/>
      </c>
      <c r="I79" s="21">
        <f>I37+I58</f>
        <v/>
      </c>
      <c r="J79" s="21">
        <f>J37+J58</f>
        <v/>
      </c>
      <c r="K79" s="21">
        <f>K37+K58</f>
        <v/>
      </c>
      <c r="L79" s="21">
        <f>L37+L58</f>
        <v/>
      </c>
      <c r="M79" s="21">
        <f>M37+M58</f>
        <v/>
      </c>
      <c r="N79" s="21">
        <f>N37+N58</f>
        <v/>
      </c>
      <c r="O79" s="21">
        <f>O37+O58</f>
        <v/>
      </c>
      <c r="P79" s="21">
        <f>P37+P58</f>
        <v/>
      </c>
      <c r="Q79" s="21">
        <f>Q37+Q58</f>
        <v/>
      </c>
      <c r="R79" s="21">
        <f>R37+R58</f>
        <v/>
      </c>
      <c r="S79" s="21">
        <f>S37+S58</f>
        <v/>
      </c>
      <c r="T79" s="21">
        <f>T37+T58</f>
        <v/>
      </c>
      <c r="U79" s="21">
        <f>U37+U58</f>
        <v/>
      </c>
      <c r="V79" s="21">
        <f>V37+V58</f>
        <v/>
      </c>
      <c r="W79" s="21">
        <f>W37+W58</f>
        <v/>
      </c>
      <c r="X79" s="21">
        <f>X37+X58</f>
        <v/>
      </c>
      <c r="Y79" s="21">
        <f>Y37+Y58</f>
        <v/>
      </c>
      <c r="Z79" s="21">
        <f>Z37+Z58</f>
        <v/>
      </c>
      <c r="AA79" s="21">
        <f>AA37+AA58</f>
        <v/>
      </c>
      <c r="AB79" s="21">
        <f>AB37+AB58</f>
        <v/>
      </c>
      <c r="AC79" s="21">
        <f>AC37+AC58</f>
        <v/>
      </c>
      <c r="AD79" s="21">
        <f>AD37+AD58</f>
        <v/>
      </c>
      <c r="AE79" s="21">
        <f>AE37+AE58</f>
        <v/>
      </c>
      <c r="AF79" s="21">
        <f>AF37+AF58</f>
        <v/>
      </c>
      <c r="AG79" s="21">
        <f>AG37+AG58</f>
        <v/>
      </c>
      <c r="AH79" s="21">
        <f>AH37+AH58</f>
        <v/>
      </c>
      <c r="AI79" s="21">
        <f>AI37+AI58</f>
        <v/>
      </c>
      <c r="AJ79" s="21">
        <f>AJ37+AJ58</f>
        <v/>
      </c>
      <c r="AK79" s="21">
        <f>AK37+AK58</f>
        <v/>
      </c>
      <c r="AL79" s="21">
        <f>AL37+AL58</f>
        <v/>
      </c>
      <c r="AM79" s="21">
        <f>AM37+AM58</f>
        <v/>
      </c>
      <c r="AN79" s="21">
        <f>AN37+AN58</f>
        <v/>
      </c>
      <c r="AO79" s="21">
        <f>AO37+AO58</f>
        <v/>
      </c>
      <c r="AP79" s="21">
        <f>AP37+AP58</f>
        <v/>
      </c>
      <c r="AQ79" s="21">
        <f>AQ37+AQ58</f>
        <v/>
      </c>
      <c r="AR79" s="21">
        <f>AR37+AR58</f>
        <v/>
      </c>
      <c r="AS79" s="21">
        <f>AS37+AS58</f>
        <v/>
      </c>
      <c r="AT79" s="21">
        <f>AT37+AT58</f>
        <v/>
      </c>
      <c r="AU79" s="21">
        <f>AU37+AU58</f>
        <v/>
      </c>
      <c r="AV79" s="21">
        <f>AV37+AV58</f>
        <v/>
      </c>
      <c r="AW79" s="21">
        <f>AW37+AW58</f>
        <v/>
      </c>
      <c r="AX79" s="21">
        <f>AX37+AX58</f>
        <v/>
      </c>
      <c r="AY79" s="21">
        <f>AY37+AY58</f>
        <v/>
      </c>
      <c r="AZ79" s="21">
        <f>AZ37+AZ58</f>
        <v/>
      </c>
      <c r="BA79" s="21">
        <f>BA37+BA58</f>
        <v/>
      </c>
      <c r="BB79" s="21">
        <f>BB37+BB58</f>
        <v/>
      </c>
      <c r="BC79" s="21" t="n"/>
      <c r="BD79" s="21" t="n"/>
      <c r="BE79" s="21" t="n"/>
      <c r="BF79" s="21" t="n"/>
      <c r="BG79" s="21" t="n"/>
      <c r="BH79" s="21" t="n"/>
    </row>
    <row r="80">
      <c r="A80" t="inlineStr">
        <is>
          <t>Pos 12 — Total</t>
        </is>
      </c>
      <c r="B80" s="21">
        <f>B38+B59</f>
        <v/>
      </c>
      <c r="C80" s="21">
        <f>C38+C59</f>
        <v/>
      </c>
      <c r="D80" s="21">
        <f>D38+D59</f>
        <v/>
      </c>
      <c r="E80" s="21">
        <f>E38+E59</f>
        <v/>
      </c>
      <c r="F80" s="21">
        <f>F38+F59</f>
        <v/>
      </c>
      <c r="G80" s="21">
        <f>G38+G59</f>
        <v/>
      </c>
      <c r="H80" s="21">
        <f>H38+H59</f>
        <v/>
      </c>
      <c r="I80" s="21">
        <f>I38+I59</f>
        <v/>
      </c>
      <c r="J80" s="21">
        <f>J38+J59</f>
        <v/>
      </c>
      <c r="K80" s="21">
        <f>K38+K59</f>
        <v/>
      </c>
      <c r="L80" s="21">
        <f>L38+L59</f>
        <v/>
      </c>
      <c r="M80" s="21">
        <f>M38+M59</f>
        <v/>
      </c>
      <c r="N80" s="21">
        <f>N38+N59</f>
        <v/>
      </c>
      <c r="O80" s="21">
        <f>O38+O59</f>
        <v/>
      </c>
      <c r="P80" s="21">
        <f>P38+P59</f>
        <v/>
      </c>
      <c r="Q80" s="21">
        <f>Q38+Q59</f>
        <v/>
      </c>
      <c r="R80" s="21">
        <f>R38+R59</f>
        <v/>
      </c>
      <c r="S80" s="21">
        <f>S38+S59</f>
        <v/>
      </c>
      <c r="T80" s="21">
        <f>T38+T59</f>
        <v/>
      </c>
      <c r="U80" s="21">
        <f>U38+U59</f>
        <v/>
      </c>
      <c r="V80" s="21">
        <f>V38+V59</f>
        <v/>
      </c>
      <c r="W80" s="21">
        <f>W38+W59</f>
        <v/>
      </c>
      <c r="X80" s="21">
        <f>X38+X59</f>
        <v/>
      </c>
      <c r="Y80" s="21">
        <f>Y38+Y59</f>
        <v/>
      </c>
      <c r="Z80" s="21">
        <f>Z38+Z59</f>
        <v/>
      </c>
      <c r="AA80" s="21">
        <f>AA38+AA59</f>
        <v/>
      </c>
      <c r="AB80" s="21">
        <f>AB38+AB59</f>
        <v/>
      </c>
      <c r="AC80" s="21">
        <f>AC38+AC59</f>
        <v/>
      </c>
      <c r="AD80" s="21">
        <f>AD38+AD59</f>
        <v/>
      </c>
      <c r="AE80" s="21">
        <f>AE38+AE59</f>
        <v/>
      </c>
      <c r="AF80" s="21">
        <f>AF38+AF59</f>
        <v/>
      </c>
      <c r="AG80" s="21">
        <f>AG38+AG59</f>
        <v/>
      </c>
      <c r="AH80" s="21">
        <f>AH38+AH59</f>
        <v/>
      </c>
      <c r="AI80" s="21">
        <f>AI38+AI59</f>
        <v/>
      </c>
      <c r="AJ80" s="21">
        <f>AJ38+AJ59</f>
        <v/>
      </c>
      <c r="AK80" s="21">
        <f>AK38+AK59</f>
        <v/>
      </c>
      <c r="AL80" s="21">
        <f>AL38+AL59</f>
        <v/>
      </c>
      <c r="AM80" s="21">
        <f>AM38+AM59</f>
        <v/>
      </c>
      <c r="AN80" s="21">
        <f>AN38+AN59</f>
        <v/>
      </c>
      <c r="AO80" s="21">
        <f>AO38+AO59</f>
        <v/>
      </c>
      <c r="AP80" s="21">
        <f>AP38+AP59</f>
        <v/>
      </c>
      <c r="AQ80" s="21">
        <f>AQ38+AQ59</f>
        <v/>
      </c>
      <c r="AR80" s="21">
        <f>AR38+AR59</f>
        <v/>
      </c>
      <c r="AS80" s="21">
        <f>AS38+AS59</f>
        <v/>
      </c>
      <c r="AT80" s="21">
        <f>AT38+AT59</f>
        <v/>
      </c>
      <c r="AU80" s="21">
        <f>AU38+AU59</f>
        <v/>
      </c>
      <c r="AV80" s="21">
        <f>AV38+AV59</f>
        <v/>
      </c>
      <c r="AW80" s="21">
        <f>AW38+AW59</f>
        <v/>
      </c>
      <c r="AX80" s="21">
        <f>AX38+AX59</f>
        <v/>
      </c>
      <c r="AY80" s="21">
        <f>AY38+AY59</f>
        <v/>
      </c>
      <c r="AZ80" s="21">
        <f>AZ38+AZ59</f>
        <v/>
      </c>
      <c r="BA80" s="21">
        <f>BA38+BA59</f>
        <v/>
      </c>
      <c r="BB80" s="21">
        <f>BB38+BB59</f>
        <v/>
      </c>
      <c r="BC80" s="21" t="n"/>
      <c r="BD80" s="21" t="n"/>
      <c r="BE80" s="21" t="n"/>
      <c r="BF80" s="21" t="n"/>
      <c r="BG80" s="21" t="n"/>
      <c r="BH80" s="21" t="n"/>
    </row>
    <row r="81">
      <c r="A81" t="inlineStr">
        <is>
          <t>Pos 13 — Total</t>
        </is>
      </c>
      <c r="B81" s="21">
        <f>B39+B60</f>
        <v/>
      </c>
      <c r="C81" s="21">
        <f>C39+C60</f>
        <v/>
      </c>
      <c r="D81" s="21">
        <f>D39+D60</f>
        <v/>
      </c>
      <c r="E81" s="21">
        <f>E39+E60</f>
        <v/>
      </c>
      <c r="F81" s="21">
        <f>F39+F60</f>
        <v/>
      </c>
      <c r="G81" s="21">
        <f>G39+G60</f>
        <v/>
      </c>
      <c r="H81" s="21">
        <f>H39+H60</f>
        <v/>
      </c>
      <c r="I81" s="21">
        <f>I39+I60</f>
        <v/>
      </c>
      <c r="J81" s="21">
        <f>J39+J60</f>
        <v/>
      </c>
      <c r="K81" s="21">
        <f>K39+K60</f>
        <v/>
      </c>
      <c r="L81" s="21">
        <f>L39+L60</f>
        <v/>
      </c>
      <c r="M81" s="21">
        <f>M39+M60</f>
        <v/>
      </c>
      <c r="N81" s="21">
        <f>N39+N60</f>
        <v/>
      </c>
      <c r="O81" s="21">
        <f>O39+O60</f>
        <v/>
      </c>
      <c r="P81" s="21">
        <f>P39+P60</f>
        <v/>
      </c>
      <c r="Q81" s="21">
        <f>Q39+Q60</f>
        <v/>
      </c>
      <c r="R81" s="21">
        <f>R39+R60</f>
        <v/>
      </c>
      <c r="S81" s="21">
        <f>S39+S60</f>
        <v/>
      </c>
      <c r="T81" s="21">
        <f>T39+T60</f>
        <v/>
      </c>
      <c r="U81" s="21">
        <f>U39+U60</f>
        <v/>
      </c>
      <c r="V81" s="21">
        <f>V39+V60</f>
        <v/>
      </c>
      <c r="W81" s="21">
        <f>W39+W60</f>
        <v/>
      </c>
      <c r="X81" s="21">
        <f>X39+X60</f>
        <v/>
      </c>
      <c r="Y81" s="21">
        <f>Y39+Y60</f>
        <v/>
      </c>
      <c r="Z81" s="21">
        <f>Z39+Z60</f>
        <v/>
      </c>
      <c r="AA81" s="21">
        <f>AA39+AA60</f>
        <v/>
      </c>
      <c r="AB81" s="21">
        <f>AB39+AB60</f>
        <v/>
      </c>
      <c r="AC81" s="21">
        <f>AC39+AC60</f>
        <v/>
      </c>
      <c r="AD81" s="21">
        <f>AD39+AD60</f>
        <v/>
      </c>
      <c r="AE81" s="21">
        <f>AE39+AE60</f>
        <v/>
      </c>
      <c r="AF81" s="21">
        <f>AF39+AF60</f>
        <v/>
      </c>
      <c r="AG81" s="21">
        <f>AG39+AG60</f>
        <v/>
      </c>
      <c r="AH81" s="21">
        <f>AH39+AH60</f>
        <v/>
      </c>
      <c r="AI81" s="21">
        <f>AI39+AI60</f>
        <v/>
      </c>
      <c r="AJ81" s="21">
        <f>AJ39+AJ60</f>
        <v/>
      </c>
      <c r="AK81" s="21">
        <f>AK39+AK60</f>
        <v/>
      </c>
      <c r="AL81" s="21">
        <f>AL39+AL60</f>
        <v/>
      </c>
      <c r="AM81" s="21">
        <f>AM39+AM60</f>
        <v/>
      </c>
      <c r="AN81" s="21">
        <f>AN39+AN60</f>
        <v/>
      </c>
      <c r="AO81" s="21">
        <f>AO39+AO60</f>
        <v/>
      </c>
      <c r="AP81" s="21">
        <f>AP39+AP60</f>
        <v/>
      </c>
      <c r="AQ81" s="21">
        <f>AQ39+AQ60</f>
        <v/>
      </c>
      <c r="AR81" s="21">
        <f>AR39+AR60</f>
        <v/>
      </c>
      <c r="AS81" s="21">
        <f>AS39+AS60</f>
        <v/>
      </c>
      <c r="AT81" s="21">
        <f>AT39+AT60</f>
        <v/>
      </c>
      <c r="AU81" s="21">
        <f>AU39+AU60</f>
        <v/>
      </c>
      <c r="AV81" s="21">
        <f>AV39+AV60</f>
        <v/>
      </c>
      <c r="AW81" s="21">
        <f>AW39+AW60</f>
        <v/>
      </c>
      <c r="AX81" s="21">
        <f>AX39+AX60</f>
        <v/>
      </c>
      <c r="AY81" s="21">
        <f>AY39+AY60</f>
        <v/>
      </c>
      <c r="AZ81" s="21">
        <f>AZ39+AZ60</f>
        <v/>
      </c>
      <c r="BA81" s="21">
        <f>BA39+BA60</f>
        <v/>
      </c>
      <c r="BB81" s="21">
        <f>BB39+BB60</f>
        <v/>
      </c>
      <c r="BC81" s="21" t="n"/>
      <c r="BD81" s="21" t="n"/>
      <c r="BE81" s="21" t="n"/>
      <c r="BF81" s="21" t="n"/>
      <c r="BG81" s="21" t="n"/>
      <c r="BH81" s="21" t="n"/>
    </row>
    <row r="82">
      <c r="A82" t="inlineStr">
        <is>
          <t>Pos 14 — Total</t>
        </is>
      </c>
      <c r="B82" s="21">
        <f>B40+B61</f>
        <v/>
      </c>
      <c r="C82" s="21">
        <f>C40+C61</f>
        <v/>
      </c>
      <c r="D82" s="21">
        <f>D40+D61</f>
        <v/>
      </c>
      <c r="E82" s="21">
        <f>E40+E61</f>
        <v/>
      </c>
      <c r="F82" s="21">
        <f>F40+F61</f>
        <v/>
      </c>
      <c r="G82" s="21">
        <f>G40+G61</f>
        <v/>
      </c>
      <c r="H82" s="21">
        <f>H40+H61</f>
        <v/>
      </c>
      <c r="I82" s="21">
        <f>I40+I61</f>
        <v/>
      </c>
      <c r="J82" s="21">
        <f>J40+J61</f>
        <v/>
      </c>
      <c r="K82" s="21">
        <f>K40+K61</f>
        <v/>
      </c>
      <c r="L82" s="21">
        <f>L40+L61</f>
        <v/>
      </c>
      <c r="M82" s="21">
        <f>M40+M61</f>
        <v/>
      </c>
      <c r="N82" s="21">
        <f>N40+N61</f>
        <v/>
      </c>
      <c r="O82" s="21">
        <f>O40+O61</f>
        <v/>
      </c>
      <c r="P82" s="21">
        <f>P40+P61</f>
        <v/>
      </c>
      <c r="Q82" s="21">
        <f>Q40+Q61</f>
        <v/>
      </c>
      <c r="R82" s="21">
        <f>R40+R61</f>
        <v/>
      </c>
      <c r="S82" s="21">
        <f>S40+S61</f>
        <v/>
      </c>
      <c r="T82" s="21">
        <f>T40+T61</f>
        <v/>
      </c>
      <c r="U82" s="21">
        <f>U40+U61</f>
        <v/>
      </c>
      <c r="V82" s="21">
        <f>V40+V61</f>
        <v/>
      </c>
      <c r="W82" s="21">
        <f>W40+W61</f>
        <v/>
      </c>
      <c r="X82" s="21">
        <f>X40+X61</f>
        <v/>
      </c>
      <c r="Y82" s="21">
        <f>Y40+Y61</f>
        <v/>
      </c>
      <c r="Z82" s="21">
        <f>Z40+Z61</f>
        <v/>
      </c>
      <c r="AA82" s="21">
        <f>AA40+AA61</f>
        <v/>
      </c>
      <c r="AB82" s="21">
        <f>AB40+AB61</f>
        <v/>
      </c>
      <c r="AC82" s="21">
        <f>AC40+AC61</f>
        <v/>
      </c>
      <c r="AD82" s="21">
        <f>AD40+AD61</f>
        <v/>
      </c>
      <c r="AE82" s="21">
        <f>AE40+AE61</f>
        <v/>
      </c>
      <c r="AF82" s="21">
        <f>AF40+AF61</f>
        <v/>
      </c>
      <c r="AG82" s="21">
        <f>AG40+AG61</f>
        <v/>
      </c>
      <c r="AH82" s="21">
        <f>AH40+AH61</f>
        <v/>
      </c>
      <c r="AI82" s="21">
        <f>AI40+AI61</f>
        <v/>
      </c>
      <c r="AJ82" s="21">
        <f>AJ40+AJ61</f>
        <v/>
      </c>
      <c r="AK82" s="21">
        <f>AK40+AK61</f>
        <v/>
      </c>
      <c r="AL82" s="21">
        <f>AL40+AL61</f>
        <v/>
      </c>
      <c r="AM82" s="21">
        <f>AM40+AM61</f>
        <v/>
      </c>
      <c r="AN82" s="21">
        <f>AN40+AN61</f>
        <v/>
      </c>
      <c r="AO82" s="21">
        <f>AO40+AO61</f>
        <v/>
      </c>
      <c r="AP82" s="21">
        <f>AP40+AP61</f>
        <v/>
      </c>
      <c r="AQ82" s="21">
        <f>AQ40+AQ61</f>
        <v/>
      </c>
      <c r="AR82" s="21">
        <f>AR40+AR61</f>
        <v/>
      </c>
      <c r="AS82" s="21">
        <f>AS40+AS61</f>
        <v/>
      </c>
      <c r="AT82" s="21">
        <f>AT40+AT61</f>
        <v/>
      </c>
      <c r="AU82" s="21">
        <f>AU40+AU61</f>
        <v/>
      </c>
      <c r="AV82" s="21">
        <f>AV40+AV61</f>
        <v/>
      </c>
      <c r="AW82" s="21">
        <f>AW40+AW61</f>
        <v/>
      </c>
      <c r="AX82" s="21">
        <f>AX40+AX61</f>
        <v/>
      </c>
      <c r="AY82" s="21">
        <f>AY40+AY61</f>
        <v/>
      </c>
      <c r="AZ82" s="21">
        <f>AZ40+AZ61</f>
        <v/>
      </c>
      <c r="BA82" s="21">
        <f>BA40+BA61</f>
        <v/>
      </c>
      <c r="BB82" s="21">
        <f>BB40+BB61</f>
        <v/>
      </c>
      <c r="BC82" s="21" t="n"/>
      <c r="BD82" s="21" t="n"/>
      <c r="BE82" s="21" t="n"/>
      <c r="BF82" s="21" t="n"/>
      <c r="BG82" s="21" t="n"/>
      <c r="BH82" s="21" t="n"/>
    </row>
    <row r="83">
      <c r="A83" t="inlineStr">
        <is>
          <t>Pos 15 — Total</t>
        </is>
      </c>
      <c r="B83" s="21">
        <f>B41+B62</f>
        <v/>
      </c>
      <c r="C83" s="21">
        <f>C41+C62</f>
        <v/>
      </c>
      <c r="D83" s="21">
        <f>D41+D62</f>
        <v/>
      </c>
      <c r="E83" s="21">
        <f>E41+E62</f>
        <v/>
      </c>
      <c r="F83" s="21">
        <f>F41+F62</f>
        <v/>
      </c>
      <c r="G83" s="21">
        <f>G41+G62</f>
        <v/>
      </c>
      <c r="H83" s="21">
        <f>H41+H62</f>
        <v/>
      </c>
      <c r="I83" s="21">
        <f>I41+I62</f>
        <v/>
      </c>
      <c r="J83" s="21">
        <f>J41+J62</f>
        <v/>
      </c>
      <c r="K83" s="21">
        <f>K41+K62</f>
        <v/>
      </c>
      <c r="L83" s="21">
        <f>L41+L62</f>
        <v/>
      </c>
      <c r="M83" s="21">
        <f>M41+M62</f>
        <v/>
      </c>
      <c r="N83" s="21">
        <f>N41+N62</f>
        <v/>
      </c>
      <c r="O83" s="21">
        <f>O41+O62</f>
        <v/>
      </c>
      <c r="P83" s="21">
        <f>P41+P62</f>
        <v/>
      </c>
      <c r="Q83" s="21">
        <f>Q41+Q62</f>
        <v/>
      </c>
      <c r="R83" s="21">
        <f>R41+R62</f>
        <v/>
      </c>
      <c r="S83" s="21">
        <f>S41+S62</f>
        <v/>
      </c>
      <c r="T83" s="21">
        <f>T41+T62</f>
        <v/>
      </c>
      <c r="U83" s="21">
        <f>U41+U62</f>
        <v/>
      </c>
      <c r="V83" s="21">
        <f>V41+V62</f>
        <v/>
      </c>
      <c r="W83" s="21">
        <f>W41+W62</f>
        <v/>
      </c>
      <c r="X83" s="21">
        <f>X41+X62</f>
        <v/>
      </c>
      <c r="Y83" s="21">
        <f>Y41+Y62</f>
        <v/>
      </c>
      <c r="Z83" s="21">
        <f>Z41+Z62</f>
        <v/>
      </c>
      <c r="AA83" s="21">
        <f>AA41+AA62</f>
        <v/>
      </c>
      <c r="AB83" s="21">
        <f>AB41+AB62</f>
        <v/>
      </c>
      <c r="AC83" s="21">
        <f>AC41+AC62</f>
        <v/>
      </c>
      <c r="AD83" s="21">
        <f>AD41+AD62</f>
        <v/>
      </c>
      <c r="AE83" s="21">
        <f>AE41+AE62</f>
        <v/>
      </c>
      <c r="AF83" s="21">
        <f>AF41+AF62</f>
        <v/>
      </c>
      <c r="AG83" s="21">
        <f>AG41+AG62</f>
        <v/>
      </c>
      <c r="AH83" s="21">
        <f>AH41+AH62</f>
        <v/>
      </c>
      <c r="AI83" s="21">
        <f>AI41+AI62</f>
        <v/>
      </c>
      <c r="AJ83" s="21">
        <f>AJ41+AJ62</f>
        <v/>
      </c>
      <c r="AK83" s="21">
        <f>AK41+AK62</f>
        <v/>
      </c>
      <c r="AL83" s="21">
        <f>AL41+AL62</f>
        <v/>
      </c>
      <c r="AM83" s="21">
        <f>AM41+AM62</f>
        <v/>
      </c>
      <c r="AN83" s="21">
        <f>AN41+AN62</f>
        <v/>
      </c>
      <c r="AO83" s="21">
        <f>AO41+AO62</f>
        <v/>
      </c>
      <c r="AP83" s="21">
        <f>AP41+AP62</f>
        <v/>
      </c>
      <c r="AQ83" s="21">
        <f>AQ41+AQ62</f>
        <v/>
      </c>
      <c r="AR83" s="21">
        <f>AR41+AR62</f>
        <v/>
      </c>
      <c r="AS83" s="21">
        <f>AS41+AS62</f>
        <v/>
      </c>
      <c r="AT83" s="21">
        <f>AT41+AT62</f>
        <v/>
      </c>
      <c r="AU83" s="21">
        <f>AU41+AU62</f>
        <v/>
      </c>
      <c r="AV83" s="21">
        <f>AV41+AV62</f>
        <v/>
      </c>
      <c r="AW83" s="21">
        <f>AW41+AW62</f>
        <v/>
      </c>
      <c r="AX83" s="21">
        <f>AX41+AX62</f>
        <v/>
      </c>
      <c r="AY83" s="21">
        <f>AY41+AY62</f>
        <v/>
      </c>
      <c r="AZ83" s="21">
        <f>AZ41+AZ62</f>
        <v/>
      </c>
      <c r="BA83" s="21">
        <f>BA41+BA62</f>
        <v/>
      </c>
      <c r="BB83" s="21">
        <f>BB41+BB62</f>
        <v/>
      </c>
      <c r="BC83" s="21" t="n"/>
      <c r="BD83" s="21" t="n"/>
      <c r="BE83" s="21" t="n"/>
      <c r="BF83" s="21" t="n"/>
      <c r="BG83" s="21" t="n"/>
      <c r="BH83" s="21" t="n"/>
    </row>
    <row r="84">
      <c r="A84" t="inlineStr">
        <is>
          <t>Pos 16 — Total</t>
        </is>
      </c>
      <c r="B84" s="21">
        <f>B42+B63</f>
        <v/>
      </c>
      <c r="C84" s="21">
        <f>C42+C63</f>
        <v/>
      </c>
      <c r="D84" s="21">
        <f>D42+D63</f>
        <v/>
      </c>
      <c r="E84" s="21">
        <f>E42+E63</f>
        <v/>
      </c>
      <c r="F84" s="21">
        <f>F42+F63</f>
        <v/>
      </c>
      <c r="G84" s="21">
        <f>G42+G63</f>
        <v/>
      </c>
      <c r="H84" s="21">
        <f>H42+H63</f>
        <v/>
      </c>
      <c r="I84" s="21">
        <f>I42+I63</f>
        <v/>
      </c>
      <c r="J84" s="21">
        <f>J42+J63</f>
        <v/>
      </c>
      <c r="K84" s="21">
        <f>K42+K63</f>
        <v/>
      </c>
      <c r="L84" s="21">
        <f>L42+L63</f>
        <v/>
      </c>
      <c r="M84" s="21">
        <f>M42+M63</f>
        <v/>
      </c>
      <c r="N84" s="21">
        <f>N42+N63</f>
        <v/>
      </c>
      <c r="O84" s="21">
        <f>O42+O63</f>
        <v/>
      </c>
      <c r="P84" s="21">
        <f>P42+P63</f>
        <v/>
      </c>
      <c r="Q84" s="21">
        <f>Q42+Q63</f>
        <v/>
      </c>
      <c r="R84" s="21">
        <f>R42+R63</f>
        <v/>
      </c>
      <c r="S84" s="21">
        <f>S42+S63</f>
        <v/>
      </c>
      <c r="T84" s="21">
        <f>T42+T63</f>
        <v/>
      </c>
      <c r="U84" s="21">
        <f>U42+U63</f>
        <v/>
      </c>
      <c r="V84" s="21">
        <f>V42+V63</f>
        <v/>
      </c>
      <c r="W84" s="21">
        <f>W42+W63</f>
        <v/>
      </c>
      <c r="X84" s="21">
        <f>X42+X63</f>
        <v/>
      </c>
      <c r="Y84" s="21">
        <f>Y42+Y63</f>
        <v/>
      </c>
      <c r="Z84" s="21">
        <f>Z42+Z63</f>
        <v/>
      </c>
      <c r="AA84" s="21">
        <f>AA42+AA63</f>
        <v/>
      </c>
      <c r="AB84" s="21">
        <f>AB42+AB63</f>
        <v/>
      </c>
      <c r="AC84" s="21">
        <f>AC42+AC63</f>
        <v/>
      </c>
      <c r="AD84" s="21">
        <f>AD42+AD63</f>
        <v/>
      </c>
      <c r="AE84" s="21">
        <f>AE42+AE63</f>
        <v/>
      </c>
      <c r="AF84" s="21">
        <f>AF42+AF63</f>
        <v/>
      </c>
      <c r="AG84" s="21">
        <f>AG42+AG63</f>
        <v/>
      </c>
      <c r="AH84" s="21">
        <f>AH42+AH63</f>
        <v/>
      </c>
      <c r="AI84" s="21">
        <f>AI42+AI63</f>
        <v/>
      </c>
      <c r="AJ84" s="21">
        <f>AJ42+AJ63</f>
        <v/>
      </c>
      <c r="AK84" s="21">
        <f>AK42+AK63</f>
        <v/>
      </c>
      <c r="AL84" s="21">
        <f>AL42+AL63</f>
        <v/>
      </c>
      <c r="AM84" s="21">
        <f>AM42+AM63</f>
        <v/>
      </c>
      <c r="AN84" s="21">
        <f>AN42+AN63</f>
        <v/>
      </c>
      <c r="AO84" s="21">
        <f>AO42+AO63</f>
        <v/>
      </c>
      <c r="AP84" s="21">
        <f>AP42+AP63</f>
        <v/>
      </c>
      <c r="AQ84" s="21">
        <f>AQ42+AQ63</f>
        <v/>
      </c>
      <c r="AR84" s="21">
        <f>AR42+AR63</f>
        <v/>
      </c>
      <c r="AS84" s="21">
        <f>AS42+AS63</f>
        <v/>
      </c>
      <c r="AT84" s="21">
        <f>AT42+AT63</f>
        <v/>
      </c>
      <c r="AU84" s="21">
        <f>AU42+AU63</f>
        <v/>
      </c>
      <c r="AV84" s="21">
        <f>AV42+AV63</f>
        <v/>
      </c>
      <c r="AW84" s="21">
        <f>AW42+AW63</f>
        <v/>
      </c>
      <c r="AX84" s="21">
        <f>AX42+AX63</f>
        <v/>
      </c>
      <c r="AY84" s="21">
        <f>AY42+AY63</f>
        <v/>
      </c>
      <c r="AZ84" s="21">
        <f>AZ42+AZ63</f>
        <v/>
      </c>
      <c r="BA84" s="21">
        <f>BA42+BA63</f>
        <v/>
      </c>
      <c r="BB84" s="21">
        <f>BB42+BB63</f>
        <v/>
      </c>
      <c r="BC84" s="21" t="n"/>
      <c r="BD84" s="21" t="n"/>
      <c r="BE84" s="21" t="n"/>
      <c r="BF84" s="21" t="n"/>
      <c r="BG84" s="21" t="n"/>
      <c r="BH84" s="21" t="n"/>
    </row>
    <row r="85">
      <c r="A85" t="inlineStr">
        <is>
          <t>Pos 17 — Total</t>
        </is>
      </c>
      <c r="B85" s="21">
        <f>B43+B64</f>
        <v/>
      </c>
      <c r="C85" s="21">
        <f>C43+C64</f>
        <v/>
      </c>
      <c r="D85" s="21">
        <f>D43+D64</f>
        <v/>
      </c>
      <c r="E85" s="21">
        <f>E43+E64</f>
        <v/>
      </c>
      <c r="F85" s="21">
        <f>F43+F64</f>
        <v/>
      </c>
      <c r="G85" s="21">
        <f>G43+G64</f>
        <v/>
      </c>
      <c r="H85" s="21">
        <f>H43+H64</f>
        <v/>
      </c>
      <c r="I85" s="21">
        <f>I43+I64</f>
        <v/>
      </c>
      <c r="J85" s="21">
        <f>J43+J64</f>
        <v/>
      </c>
      <c r="K85" s="21">
        <f>K43+K64</f>
        <v/>
      </c>
      <c r="L85" s="21">
        <f>L43+L64</f>
        <v/>
      </c>
      <c r="M85" s="21">
        <f>M43+M64</f>
        <v/>
      </c>
      <c r="N85" s="21">
        <f>N43+N64</f>
        <v/>
      </c>
      <c r="O85" s="21">
        <f>O43+O64</f>
        <v/>
      </c>
      <c r="P85" s="21">
        <f>P43+P64</f>
        <v/>
      </c>
      <c r="Q85" s="21">
        <f>Q43+Q64</f>
        <v/>
      </c>
      <c r="R85" s="21">
        <f>R43+R64</f>
        <v/>
      </c>
      <c r="S85" s="21">
        <f>S43+S64</f>
        <v/>
      </c>
      <c r="T85" s="21">
        <f>T43+T64</f>
        <v/>
      </c>
      <c r="U85" s="21">
        <f>U43+U64</f>
        <v/>
      </c>
      <c r="V85" s="21">
        <f>V43+V64</f>
        <v/>
      </c>
      <c r="W85" s="21">
        <f>W43+W64</f>
        <v/>
      </c>
      <c r="X85" s="21">
        <f>X43+X64</f>
        <v/>
      </c>
      <c r="Y85" s="21">
        <f>Y43+Y64</f>
        <v/>
      </c>
      <c r="Z85" s="21">
        <f>Z43+Z64</f>
        <v/>
      </c>
      <c r="AA85" s="21">
        <f>AA43+AA64</f>
        <v/>
      </c>
      <c r="AB85" s="21">
        <f>AB43+AB64</f>
        <v/>
      </c>
      <c r="AC85" s="21">
        <f>AC43+AC64</f>
        <v/>
      </c>
      <c r="AD85" s="21">
        <f>AD43+AD64</f>
        <v/>
      </c>
      <c r="AE85" s="21">
        <f>AE43+AE64</f>
        <v/>
      </c>
      <c r="AF85" s="21">
        <f>AF43+AF64</f>
        <v/>
      </c>
      <c r="AG85" s="21">
        <f>AG43+AG64</f>
        <v/>
      </c>
      <c r="AH85" s="21">
        <f>AH43+AH64</f>
        <v/>
      </c>
      <c r="AI85" s="21">
        <f>AI43+AI64</f>
        <v/>
      </c>
      <c r="AJ85" s="21">
        <f>AJ43+AJ64</f>
        <v/>
      </c>
      <c r="AK85" s="21">
        <f>AK43+AK64</f>
        <v/>
      </c>
      <c r="AL85" s="21">
        <f>AL43+AL64</f>
        <v/>
      </c>
      <c r="AM85" s="21">
        <f>AM43+AM64</f>
        <v/>
      </c>
      <c r="AN85" s="21">
        <f>AN43+AN64</f>
        <v/>
      </c>
      <c r="AO85" s="21">
        <f>AO43+AO64</f>
        <v/>
      </c>
      <c r="AP85" s="21">
        <f>AP43+AP64</f>
        <v/>
      </c>
      <c r="AQ85" s="21">
        <f>AQ43+AQ64</f>
        <v/>
      </c>
      <c r="AR85" s="21">
        <f>AR43+AR64</f>
        <v/>
      </c>
      <c r="AS85" s="21">
        <f>AS43+AS64</f>
        <v/>
      </c>
      <c r="AT85" s="21">
        <f>AT43+AT64</f>
        <v/>
      </c>
      <c r="AU85" s="21">
        <f>AU43+AU64</f>
        <v/>
      </c>
      <c r="AV85" s="21">
        <f>AV43+AV64</f>
        <v/>
      </c>
      <c r="AW85" s="21">
        <f>AW43+AW64</f>
        <v/>
      </c>
      <c r="AX85" s="21">
        <f>AX43+AX64</f>
        <v/>
      </c>
      <c r="AY85" s="21">
        <f>AY43+AY64</f>
        <v/>
      </c>
      <c r="AZ85" s="21">
        <f>AZ43+AZ64</f>
        <v/>
      </c>
      <c r="BA85" s="21">
        <f>BA43+BA64</f>
        <v/>
      </c>
      <c r="BB85" s="21">
        <f>BB43+BB64</f>
        <v/>
      </c>
      <c r="BC85" s="21" t="n"/>
      <c r="BD85" s="21" t="n"/>
      <c r="BE85" s="21" t="n"/>
      <c r="BF85" s="21" t="n"/>
      <c r="BG85" s="21" t="n"/>
      <c r="BH85" s="21" t="n"/>
    </row>
    <row r="86">
      <c r="A86" t="inlineStr">
        <is>
          <t>Pos 18 — Total</t>
        </is>
      </c>
      <c r="B86" s="21">
        <f>B44+B65</f>
        <v/>
      </c>
      <c r="C86" s="21">
        <f>C44+C65</f>
        <v/>
      </c>
      <c r="D86" s="21">
        <f>D44+D65</f>
        <v/>
      </c>
      <c r="E86" s="21">
        <f>E44+E65</f>
        <v/>
      </c>
      <c r="F86" s="21">
        <f>F44+F65</f>
        <v/>
      </c>
      <c r="G86" s="21">
        <f>G44+G65</f>
        <v/>
      </c>
      <c r="H86" s="21">
        <f>H44+H65</f>
        <v/>
      </c>
      <c r="I86" s="21">
        <f>I44+I65</f>
        <v/>
      </c>
      <c r="J86" s="21">
        <f>J44+J65</f>
        <v/>
      </c>
      <c r="K86" s="21">
        <f>K44+K65</f>
        <v/>
      </c>
      <c r="L86" s="21">
        <f>L44+L65</f>
        <v/>
      </c>
      <c r="M86" s="21">
        <f>M44+M65</f>
        <v/>
      </c>
      <c r="N86" s="21">
        <f>N44+N65</f>
        <v/>
      </c>
      <c r="O86" s="21">
        <f>O44+O65</f>
        <v/>
      </c>
      <c r="P86" s="21">
        <f>P44+P65</f>
        <v/>
      </c>
      <c r="Q86" s="21">
        <f>Q44+Q65</f>
        <v/>
      </c>
      <c r="R86" s="21">
        <f>R44+R65</f>
        <v/>
      </c>
      <c r="S86" s="21">
        <f>S44+S65</f>
        <v/>
      </c>
      <c r="T86" s="21">
        <f>T44+T65</f>
        <v/>
      </c>
      <c r="U86" s="21">
        <f>U44+U65</f>
        <v/>
      </c>
      <c r="V86" s="21">
        <f>V44+V65</f>
        <v/>
      </c>
      <c r="W86" s="21">
        <f>W44+W65</f>
        <v/>
      </c>
      <c r="X86" s="21">
        <f>X44+X65</f>
        <v/>
      </c>
      <c r="Y86" s="21">
        <f>Y44+Y65</f>
        <v/>
      </c>
      <c r="Z86" s="21">
        <f>Z44+Z65</f>
        <v/>
      </c>
      <c r="AA86" s="21">
        <f>AA44+AA65</f>
        <v/>
      </c>
      <c r="AB86" s="21">
        <f>AB44+AB65</f>
        <v/>
      </c>
      <c r="AC86" s="21">
        <f>AC44+AC65</f>
        <v/>
      </c>
      <c r="AD86" s="21">
        <f>AD44+AD65</f>
        <v/>
      </c>
      <c r="AE86" s="21">
        <f>AE44+AE65</f>
        <v/>
      </c>
      <c r="AF86" s="21">
        <f>AF44+AF65</f>
        <v/>
      </c>
      <c r="AG86" s="21">
        <f>AG44+AG65</f>
        <v/>
      </c>
      <c r="AH86" s="21">
        <f>AH44+AH65</f>
        <v/>
      </c>
      <c r="AI86" s="21">
        <f>AI44+AI65</f>
        <v/>
      </c>
      <c r="AJ86" s="21">
        <f>AJ44+AJ65</f>
        <v/>
      </c>
      <c r="AK86" s="21">
        <f>AK44+AK65</f>
        <v/>
      </c>
      <c r="AL86" s="21">
        <f>AL44+AL65</f>
        <v/>
      </c>
      <c r="AM86" s="21">
        <f>AM44+AM65</f>
        <v/>
      </c>
      <c r="AN86" s="21">
        <f>AN44+AN65</f>
        <v/>
      </c>
      <c r="AO86" s="21">
        <f>AO44+AO65</f>
        <v/>
      </c>
      <c r="AP86" s="21">
        <f>AP44+AP65</f>
        <v/>
      </c>
      <c r="AQ86" s="21">
        <f>AQ44+AQ65</f>
        <v/>
      </c>
      <c r="AR86" s="21">
        <f>AR44+AR65</f>
        <v/>
      </c>
      <c r="AS86" s="21">
        <f>AS44+AS65</f>
        <v/>
      </c>
      <c r="AT86" s="21">
        <f>AT44+AT65</f>
        <v/>
      </c>
      <c r="AU86" s="21">
        <f>AU44+AU65</f>
        <v/>
      </c>
      <c r="AV86" s="21">
        <f>AV44+AV65</f>
        <v/>
      </c>
      <c r="AW86" s="21">
        <f>AW44+AW65</f>
        <v/>
      </c>
      <c r="AX86" s="21">
        <f>AX44+AX65</f>
        <v/>
      </c>
      <c r="AY86" s="21">
        <f>AY44+AY65</f>
        <v/>
      </c>
      <c r="AZ86" s="21">
        <f>AZ44+AZ65</f>
        <v/>
      </c>
      <c r="BA86" s="21">
        <f>BA44+BA65</f>
        <v/>
      </c>
      <c r="BB86" s="21">
        <f>BB44+BB65</f>
        <v/>
      </c>
      <c r="BC86" s="21" t="n"/>
      <c r="BD86" s="21" t="n"/>
      <c r="BE86" s="21" t="n"/>
      <c r="BF86" s="21" t="n"/>
      <c r="BG86" s="21" t="n"/>
      <c r="BH86" s="21" t="n"/>
    </row>
    <row r="88">
      <c r="A88" s="16" t="inlineStr">
        <is>
          <t>TOTAL Personalkosten</t>
        </is>
      </c>
      <c r="B88" s="21">
        <f>SUM(B69:B86)</f>
        <v/>
      </c>
      <c r="C88" s="21">
        <f>SUM(C69:C86)</f>
        <v/>
      </c>
      <c r="D88" s="21">
        <f>SUM(D69:D86)</f>
        <v/>
      </c>
      <c r="E88" s="21">
        <f>SUM(E69:E86)</f>
        <v/>
      </c>
      <c r="F88" s="21">
        <f>SUM(F69:F86)</f>
        <v/>
      </c>
      <c r="G88" s="21">
        <f>SUM(G69:G86)</f>
        <v/>
      </c>
      <c r="H88" s="21">
        <f>SUM(H69:H86)</f>
        <v/>
      </c>
      <c r="I88" s="21">
        <f>SUM(I69:I86)</f>
        <v/>
      </c>
      <c r="J88" s="21">
        <f>SUM(J69:J86)</f>
        <v/>
      </c>
      <c r="K88" s="21">
        <f>SUM(K69:K86)</f>
        <v/>
      </c>
      <c r="L88" s="21">
        <f>SUM(L69:L86)</f>
        <v/>
      </c>
      <c r="M88" s="21">
        <f>SUM(M69:M86)</f>
        <v/>
      </c>
      <c r="N88" s="21">
        <f>SUM(N69:N86)</f>
        <v/>
      </c>
      <c r="O88" s="21">
        <f>SUM(O69:O86)</f>
        <v/>
      </c>
      <c r="P88" s="21">
        <f>SUM(P69:P86)</f>
        <v/>
      </c>
      <c r="Q88" s="21">
        <f>SUM(Q69:Q86)</f>
        <v/>
      </c>
      <c r="R88" s="21">
        <f>SUM(R69:R86)</f>
        <v/>
      </c>
      <c r="S88" s="21">
        <f>SUM(S69:S86)</f>
        <v/>
      </c>
      <c r="T88" s="21">
        <f>SUM(T69:T86)</f>
        <v/>
      </c>
      <c r="U88" s="21">
        <f>SUM(U69:U86)</f>
        <v/>
      </c>
      <c r="V88" s="21">
        <f>SUM(V69:V86)</f>
        <v/>
      </c>
      <c r="W88" s="21">
        <f>SUM(W69:W86)</f>
        <v/>
      </c>
      <c r="X88" s="21">
        <f>SUM(X69:X86)</f>
        <v/>
      </c>
      <c r="Y88" s="21">
        <f>SUM(Y69:Y86)</f>
        <v/>
      </c>
      <c r="Z88" s="21">
        <f>SUM(Z69:Z86)</f>
        <v/>
      </c>
      <c r="AA88" s="21">
        <f>SUM(AA69:AA86)</f>
        <v/>
      </c>
      <c r="AB88" s="21">
        <f>SUM(AB69:AB86)</f>
        <v/>
      </c>
      <c r="AC88" s="21">
        <f>SUM(AC69:AC86)</f>
        <v/>
      </c>
      <c r="AD88" s="21">
        <f>SUM(AD69:AD86)</f>
        <v/>
      </c>
      <c r="AE88" s="21">
        <f>SUM(AE69:AE86)</f>
        <v/>
      </c>
      <c r="AF88" s="21">
        <f>SUM(AF69:AF86)</f>
        <v/>
      </c>
      <c r="AG88" s="21">
        <f>SUM(AG69:AG86)</f>
        <v/>
      </c>
      <c r="AH88" s="21">
        <f>SUM(AH69:AH86)</f>
        <v/>
      </c>
      <c r="AI88" s="21">
        <f>SUM(AI69:AI86)</f>
        <v/>
      </c>
      <c r="AJ88" s="21">
        <f>SUM(AJ69:AJ86)</f>
        <v/>
      </c>
      <c r="AK88" s="21">
        <f>SUM(AK69:AK86)</f>
        <v/>
      </c>
      <c r="AL88" s="21">
        <f>SUM(AL69:AL86)</f>
        <v/>
      </c>
      <c r="AM88" s="21">
        <f>SUM(AM69:AM86)</f>
        <v/>
      </c>
      <c r="AN88" s="21">
        <f>SUM(AN69:AN86)</f>
        <v/>
      </c>
      <c r="AO88" s="21">
        <f>SUM(AO69:AO86)</f>
        <v/>
      </c>
      <c r="AP88" s="21">
        <f>SUM(AP69:AP86)</f>
        <v/>
      </c>
      <c r="AQ88" s="21">
        <f>SUM(AQ69:AQ86)</f>
        <v/>
      </c>
      <c r="AR88" s="21">
        <f>SUM(AR69:AR86)</f>
        <v/>
      </c>
      <c r="AS88" s="21">
        <f>SUM(AS69:AS86)</f>
        <v/>
      </c>
      <c r="AT88" s="21">
        <f>SUM(AT69:AT86)</f>
        <v/>
      </c>
      <c r="AU88" s="21">
        <f>SUM(AU69:AU86)</f>
        <v/>
      </c>
      <c r="AV88" s="21">
        <f>SUM(AV69:AV86)</f>
        <v/>
      </c>
      <c r="AW88" s="21">
        <f>SUM(AW69:AW86)</f>
        <v/>
      </c>
      <c r="AX88" s="21">
        <f>SUM(AX69:AX86)</f>
        <v/>
      </c>
      <c r="AY88" s="21">
        <f>SUM(AY69:AY86)</f>
        <v/>
      </c>
      <c r="AZ88" s="21">
        <f>SUM(AZ69:AZ86)</f>
        <v/>
      </c>
      <c r="BA88" s="21">
        <f>SUM(BA69:BA86)</f>
        <v/>
      </c>
      <c r="BB88" s="21">
        <f>SUM(BB69:BB86)</f>
        <v/>
      </c>
      <c r="BC88" s="21" t="n"/>
      <c r="BD88" s="21" t="n"/>
      <c r="BE88" s="21" t="n"/>
      <c r="BF88" s="21" t="n"/>
      <c r="BG88" s="21" t="n"/>
      <c r="BH88" s="21" t="n"/>
    </row>
    <row r="90">
      <c r="A90" s="16" t="inlineStr">
        <is>
          <t>Headcount</t>
        </is>
      </c>
      <c r="B90" s="23">
        <f>COUNTIF(B27:B44,"&gt;0")</f>
        <v/>
      </c>
      <c r="C90" s="23">
        <f>COUNTIF(C27:C44,"&gt;0")</f>
        <v/>
      </c>
      <c r="D90" s="23">
        <f>COUNTIF(D27:D44,"&gt;0")</f>
        <v/>
      </c>
      <c r="E90" s="23">
        <f>COUNTIF(E27:E44,"&gt;0")</f>
        <v/>
      </c>
      <c r="F90" s="23">
        <f>COUNTIF(F27:F44,"&gt;0")</f>
        <v/>
      </c>
      <c r="G90" s="23">
        <f>COUNTIF(G27:G44,"&gt;0")</f>
        <v/>
      </c>
      <c r="H90" s="23">
        <f>COUNTIF(H27:H44,"&gt;0")</f>
        <v/>
      </c>
      <c r="I90" s="23">
        <f>COUNTIF(I27:I44,"&gt;0")</f>
        <v/>
      </c>
      <c r="J90" s="23">
        <f>COUNTIF(J27:J44,"&gt;0")</f>
        <v/>
      </c>
      <c r="K90" s="23">
        <f>COUNTIF(K27:K44,"&gt;0")</f>
        <v/>
      </c>
      <c r="L90" s="23">
        <f>COUNTIF(L27:L44,"&gt;0")</f>
        <v/>
      </c>
      <c r="M90" s="23">
        <f>COUNTIF(M27:M44,"&gt;0")</f>
        <v/>
      </c>
      <c r="N90" s="23">
        <f>COUNTIF(N27:N44,"&gt;0")</f>
        <v/>
      </c>
      <c r="O90" s="23">
        <f>COUNTIF(O27:O44,"&gt;0")</f>
        <v/>
      </c>
      <c r="P90" s="23">
        <f>COUNTIF(P27:P44,"&gt;0")</f>
        <v/>
      </c>
      <c r="Q90" s="23">
        <f>COUNTIF(Q27:Q44,"&gt;0")</f>
        <v/>
      </c>
      <c r="R90" s="23">
        <f>COUNTIF(R27:R44,"&gt;0")</f>
        <v/>
      </c>
      <c r="S90" s="23">
        <f>COUNTIF(S27:S44,"&gt;0")</f>
        <v/>
      </c>
      <c r="T90" s="23">
        <f>COUNTIF(T27:T44,"&gt;0")</f>
        <v/>
      </c>
      <c r="U90" s="23">
        <f>COUNTIF(U27:U44,"&gt;0")</f>
        <v/>
      </c>
      <c r="V90" s="23">
        <f>COUNTIF(V27:V44,"&gt;0")</f>
        <v/>
      </c>
      <c r="W90" s="23">
        <f>COUNTIF(W27:W44,"&gt;0")</f>
        <v/>
      </c>
      <c r="X90" s="23">
        <f>COUNTIF(X27:X44,"&gt;0")</f>
        <v/>
      </c>
      <c r="Y90" s="23">
        <f>COUNTIF(Y27:Y44,"&gt;0")</f>
        <v/>
      </c>
      <c r="Z90" s="23">
        <f>COUNTIF(Z27:Z44,"&gt;0")</f>
        <v/>
      </c>
      <c r="AA90" s="23">
        <f>COUNTIF(AA27:AA44,"&gt;0")</f>
        <v/>
      </c>
      <c r="AB90" s="23">
        <f>COUNTIF(AB27:AB44,"&gt;0")</f>
        <v/>
      </c>
      <c r="AC90" s="23">
        <f>COUNTIF(AC27:AC44,"&gt;0")</f>
        <v/>
      </c>
      <c r="AD90" s="23">
        <f>COUNTIF(AD27:AD44,"&gt;0")</f>
        <v/>
      </c>
      <c r="AE90" s="23">
        <f>COUNTIF(AE27:AE44,"&gt;0")</f>
        <v/>
      </c>
      <c r="AF90" s="23">
        <f>COUNTIF(AF27:AF44,"&gt;0")</f>
        <v/>
      </c>
      <c r="AG90" s="23">
        <f>COUNTIF(AG27:AG44,"&gt;0")</f>
        <v/>
      </c>
      <c r="AH90" s="23">
        <f>COUNTIF(AH27:AH44,"&gt;0")</f>
        <v/>
      </c>
      <c r="AI90" s="23">
        <f>COUNTIF(AI27:AI44,"&gt;0")</f>
        <v/>
      </c>
      <c r="AJ90" s="23">
        <f>COUNTIF(AJ27:AJ44,"&gt;0")</f>
        <v/>
      </c>
      <c r="AK90" s="23">
        <f>COUNTIF(AK27:AK44,"&gt;0")</f>
        <v/>
      </c>
      <c r="AL90" s="23">
        <f>COUNTIF(AL27:AL44,"&gt;0")</f>
        <v/>
      </c>
      <c r="AM90" s="23">
        <f>COUNTIF(AM27:AM44,"&gt;0")</f>
        <v/>
      </c>
      <c r="AN90" s="23">
        <f>COUNTIF(AN27:AN44,"&gt;0")</f>
        <v/>
      </c>
      <c r="AO90" s="23">
        <f>COUNTIF(AO27:AO44,"&gt;0")</f>
        <v/>
      </c>
      <c r="AP90" s="23">
        <f>COUNTIF(AP27:AP44,"&gt;0")</f>
        <v/>
      </c>
      <c r="AQ90" s="23">
        <f>COUNTIF(AQ27:AQ44,"&gt;0")</f>
        <v/>
      </c>
      <c r="AR90" s="23">
        <f>COUNTIF(AR27:AR44,"&gt;0")</f>
        <v/>
      </c>
      <c r="AS90" s="23">
        <f>COUNTIF(AS27:AS44,"&gt;0")</f>
        <v/>
      </c>
      <c r="AT90" s="23">
        <f>COUNTIF(AT27:AT44,"&gt;0")</f>
        <v/>
      </c>
      <c r="AU90" s="23">
        <f>COUNTIF(AU27:AU44,"&gt;0")</f>
        <v/>
      </c>
      <c r="AV90" s="23">
        <f>COUNTIF(AV27:AV44,"&gt;0")</f>
        <v/>
      </c>
      <c r="AW90" s="23">
        <f>COUNTIF(AW27:AW44,"&gt;0")</f>
        <v/>
      </c>
      <c r="AX90" s="23">
        <f>COUNTIF(AX27:AX44,"&gt;0")</f>
        <v/>
      </c>
      <c r="AY90" s="23">
        <f>COUNTIF(AY27:AY44,"&gt;0")</f>
        <v/>
      </c>
      <c r="AZ90" s="23">
        <f>COUNTIF(AZ27:AZ44,"&gt;0")</f>
        <v/>
      </c>
      <c r="BA90" s="23">
        <f>COUNTIF(BA27:BA44,"&gt;0")</f>
        <v/>
      </c>
      <c r="BB90" s="23">
        <f>COUNTIF(BB27:BB44,"&gt;0")</f>
        <v/>
      </c>
      <c r="BC90" s="23" t="n"/>
      <c r="BD90" s="23" t="n"/>
      <c r="BE90" s="23" t="n"/>
      <c r="BF90" s="23" t="n"/>
      <c r="BG90" s="23" t="n"/>
      <c r="BH90" s="23" t="n"/>
    </row>
    <row r="91">
      <c r="A91" s="16" t="inlineStr">
        <is>
          <t>Headcount (ohne 2 Gruender)</t>
        </is>
      </c>
      <c r="B91" s="23">
        <f>MAX(0,B90-2)</f>
        <v/>
      </c>
      <c r="C91" s="23">
        <f>MAX(0,C90-2)</f>
        <v/>
      </c>
      <c r="D91" s="23">
        <f>MAX(0,D90-2)</f>
        <v/>
      </c>
      <c r="E91" s="23">
        <f>MAX(0,E90-2)</f>
        <v/>
      </c>
      <c r="F91" s="23">
        <f>MAX(0,F90-2)</f>
        <v/>
      </c>
      <c r="G91" s="23">
        <f>MAX(0,G90-2)</f>
        <v/>
      </c>
      <c r="H91" s="23">
        <f>MAX(0,H90-2)</f>
        <v/>
      </c>
      <c r="I91" s="23">
        <f>MAX(0,I90-2)</f>
        <v/>
      </c>
      <c r="J91" s="23">
        <f>MAX(0,J90-2)</f>
        <v/>
      </c>
      <c r="K91" s="23">
        <f>MAX(0,K90-2)</f>
        <v/>
      </c>
      <c r="L91" s="23">
        <f>MAX(0,L90-2)</f>
        <v/>
      </c>
      <c r="M91" s="23">
        <f>MAX(0,M90-2)</f>
        <v/>
      </c>
      <c r="N91" s="23">
        <f>MAX(0,N90-2)</f>
        <v/>
      </c>
      <c r="O91" s="23">
        <f>MAX(0,O90-2)</f>
        <v/>
      </c>
      <c r="P91" s="23">
        <f>MAX(0,P90-2)</f>
        <v/>
      </c>
      <c r="Q91" s="23">
        <f>MAX(0,Q90-2)</f>
        <v/>
      </c>
      <c r="R91" s="23">
        <f>MAX(0,R90-2)</f>
        <v/>
      </c>
      <c r="S91" s="23">
        <f>MAX(0,S90-2)</f>
        <v/>
      </c>
      <c r="T91" s="23">
        <f>MAX(0,T90-2)</f>
        <v/>
      </c>
      <c r="U91" s="23">
        <f>MAX(0,U90-2)</f>
        <v/>
      </c>
      <c r="V91" s="23">
        <f>MAX(0,V90-2)</f>
        <v/>
      </c>
      <c r="W91" s="23">
        <f>MAX(0,W90-2)</f>
        <v/>
      </c>
      <c r="X91" s="23">
        <f>MAX(0,X90-2)</f>
        <v/>
      </c>
      <c r="Y91" s="23">
        <f>MAX(0,Y90-2)</f>
        <v/>
      </c>
      <c r="Z91" s="23">
        <f>MAX(0,Z90-2)</f>
        <v/>
      </c>
      <c r="AA91" s="23">
        <f>MAX(0,AA90-2)</f>
        <v/>
      </c>
      <c r="AB91" s="23">
        <f>MAX(0,AB90-2)</f>
        <v/>
      </c>
      <c r="AC91" s="23">
        <f>MAX(0,AC90-2)</f>
        <v/>
      </c>
      <c r="AD91" s="23">
        <f>MAX(0,AD90-2)</f>
        <v/>
      </c>
      <c r="AE91" s="23">
        <f>MAX(0,AE90-2)</f>
        <v/>
      </c>
      <c r="AF91" s="23">
        <f>MAX(0,AF90-2)</f>
        <v/>
      </c>
      <c r="AG91" s="23">
        <f>MAX(0,AG90-2)</f>
        <v/>
      </c>
      <c r="AH91" s="23">
        <f>MAX(0,AH90-2)</f>
        <v/>
      </c>
      <c r="AI91" s="23">
        <f>MAX(0,AI90-2)</f>
        <v/>
      </c>
      <c r="AJ91" s="23">
        <f>MAX(0,AJ90-2)</f>
        <v/>
      </c>
      <c r="AK91" s="23">
        <f>MAX(0,AK90-2)</f>
        <v/>
      </c>
      <c r="AL91" s="23">
        <f>MAX(0,AL90-2)</f>
        <v/>
      </c>
      <c r="AM91" s="23">
        <f>MAX(0,AM90-2)</f>
        <v/>
      </c>
      <c r="AN91" s="23">
        <f>MAX(0,AN90-2)</f>
        <v/>
      </c>
      <c r="AO91" s="23">
        <f>MAX(0,AO90-2)</f>
        <v/>
      </c>
      <c r="AP91" s="23">
        <f>MAX(0,AP90-2)</f>
        <v/>
      </c>
      <c r="AQ91" s="23">
        <f>MAX(0,AQ90-2)</f>
        <v/>
      </c>
      <c r="AR91" s="23">
        <f>MAX(0,AR90-2)</f>
        <v/>
      </c>
      <c r="AS91" s="23">
        <f>MAX(0,AS90-2)</f>
        <v/>
      </c>
      <c r="AT91" s="23">
        <f>MAX(0,AT90-2)</f>
        <v/>
      </c>
      <c r="AU91" s="23">
        <f>MAX(0,AU90-2)</f>
        <v/>
      </c>
      <c r="AV91" s="23">
        <f>MAX(0,AV90-2)</f>
        <v/>
      </c>
      <c r="AW91" s="23">
        <f>MAX(0,AW90-2)</f>
        <v/>
      </c>
      <c r="AX91" s="23">
        <f>MAX(0,AX90-2)</f>
        <v/>
      </c>
      <c r="AY91" s="23">
        <f>MAX(0,AY90-2)</f>
        <v/>
      </c>
      <c r="AZ91" s="23">
        <f>MAX(0,AZ90-2)</f>
        <v/>
      </c>
      <c r="BA91" s="23">
        <f>MAX(0,BA90-2)</f>
        <v/>
      </c>
      <c r="BB91" s="23">
        <f>MAX(0,BB90-2)</f>
        <v/>
      </c>
      <c r="BC91" s="23" t="n"/>
      <c r="BD91" s="23" t="n"/>
      <c r="BE91" s="23" t="n"/>
      <c r="BF91" s="23" t="n"/>
      <c r="BG91" s="23" t="n"/>
      <c r="BH91" s="23" t="n"/>
    </row>
    <row r="92">
      <c r="BD92" t="inlineStr">
        <is>
          <t>2026</t>
        </is>
      </c>
      <c r="BE92" t="inlineStr">
        <is>
          <t>2027</t>
        </is>
      </c>
      <c r="BF92" t="inlineStr">
        <is>
          <t>2028</t>
        </is>
      </c>
      <c r="BG92" t="inlineStr">
        <is>
          <t>2029</t>
        </is>
      </c>
      <c r="BH92" t="inlineStr">
        <is>
          <t>2030</t>
        </is>
      </c>
    </row>
    <row r="93">
      <c r="A93" s="16" t="inlineStr">
        <is>
          <t>F&amp;E-Brutto monatlich (für Forschungszulage)</t>
        </is>
      </c>
      <c r="B93" s="21">
        <f>B27+B28+B30+B32+B34+B36+B37+B39+B43</f>
        <v/>
      </c>
      <c r="C93" s="21">
        <f>C27+C28+C30+C32+C34+C36+C37+C39+C43</f>
        <v/>
      </c>
      <c r="D93" s="21">
        <f>D27+D28+D30+D32+D34+D36+D37+D39+D43</f>
        <v/>
      </c>
      <c r="E93" s="21">
        <f>E27+E28+E30+E32+E34+E36+E37+E39+E43</f>
        <v/>
      </c>
      <c r="F93" s="21">
        <f>F27+F28+F30+F32+F34+F36+F37+F39+F43</f>
        <v/>
      </c>
      <c r="G93" s="21">
        <f>G27+G28+G30+G32+G34+G36+G37+G39+G43</f>
        <v/>
      </c>
      <c r="H93" s="21">
        <f>H27+H28+H30+H32+H34+H36+H37+H39+H43</f>
        <v/>
      </c>
      <c r="I93" s="21">
        <f>I27+I28+I30+I32+I34+I36+I37+I39+I43</f>
        <v/>
      </c>
      <c r="J93" s="21">
        <f>J27+J28+J30+J32+J34+J36+J37+J39+J43</f>
        <v/>
      </c>
      <c r="K93" s="21">
        <f>K27+K28+K30+K32+K34+K36+K37+K39+K43</f>
        <v/>
      </c>
      <c r="L93" s="21">
        <f>L27+L28+L30+L32+L34+L36+L37+L39+L43</f>
        <v/>
      </c>
      <c r="M93" s="21">
        <f>M27+M28+M30+M32+M34+M36+M37+M39+M43</f>
        <v/>
      </c>
      <c r="N93" s="21">
        <f>N27+N28+N30+N32+N34+N36+N37+N39+N43</f>
        <v/>
      </c>
      <c r="O93" s="21">
        <f>O27+O28+O30+O32+O34+O36+O37+O39+O43</f>
        <v/>
      </c>
      <c r="P93" s="21">
        <f>P27+P28+P30+P32+P34+P36+P37+P39+P43</f>
        <v/>
      </c>
      <c r="Q93" s="21">
        <f>Q27+Q28+Q30+Q32+Q34+Q36+Q37+Q39+Q43</f>
        <v/>
      </c>
      <c r="R93" s="21">
        <f>R27+R28+R30+R32+R34+R36+R37+R39+R43</f>
        <v/>
      </c>
      <c r="S93" s="21">
        <f>S27+S28+S30+S32+S34+S36+S37+S39+S43</f>
        <v/>
      </c>
      <c r="T93" s="21">
        <f>T27+T28+T30+T32+T34+T36+T37+T39+T43</f>
        <v/>
      </c>
      <c r="U93" s="21">
        <f>U27+U28+U30+U32+U34+U36+U37+U39+U43</f>
        <v/>
      </c>
      <c r="V93" s="21">
        <f>V27+V28+V30+V32+V34+V36+V37+V39+V43</f>
        <v/>
      </c>
      <c r="W93" s="21">
        <f>W27+W28+W30+W32+W34+W36+W37+W39+W43</f>
        <v/>
      </c>
      <c r="X93" s="21">
        <f>X27+X28+X30+X32+X34+X36+X37+X39+X43</f>
        <v/>
      </c>
      <c r="Y93" s="21">
        <f>Y27+Y28+Y30+Y32+Y34+Y36+Y37+Y39+Y43</f>
        <v/>
      </c>
      <c r="Z93" s="21">
        <f>Z27+Z28+Z30+Z32+Z34+Z36+Z37+Z39+Z43</f>
        <v/>
      </c>
      <c r="AA93" s="21">
        <f>AA27+AA28+AA30+AA32+AA34+AA36+AA37+AA39+AA43</f>
        <v/>
      </c>
      <c r="AB93" s="21">
        <f>AB27+AB28+AB30+AB32+AB34+AB36+AB37+AB39+AB43</f>
        <v/>
      </c>
      <c r="AC93" s="21">
        <f>AC27+AC28+AC30+AC32+AC34+AC36+AC37+AC39+AC43</f>
        <v/>
      </c>
      <c r="AD93" s="21">
        <f>AD27+AD28+AD30+AD32+AD34+AD36+AD37+AD39+AD43</f>
        <v/>
      </c>
      <c r="AE93" s="21">
        <f>AE27+AE28+AE30+AE32+AE34+AE36+AE37+AE39+AE43</f>
        <v/>
      </c>
      <c r="AF93" s="21">
        <f>AF27+AF28+AF30+AF32+AF34+AF36+AF37+AF39+AF43</f>
        <v/>
      </c>
      <c r="AG93" s="21">
        <f>AG27+AG28+AG30+AG32+AG34+AG36+AG37+AG39+AG43</f>
        <v/>
      </c>
      <c r="AH93" s="21">
        <f>AH27+AH28+AH30+AH32+AH34+AH36+AH37+AH39+AH43</f>
        <v/>
      </c>
      <c r="AI93" s="21">
        <f>AI27+AI28+AI30+AI32+AI34+AI36+AI37+AI39+AI43</f>
        <v/>
      </c>
      <c r="AJ93" s="21">
        <f>AJ27+AJ28+AJ30+AJ32+AJ34+AJ36+AJ37+AJ39+AJ43</f>
        <v/>
      </c>
      <c r="AK93" s="21">
        <f>AK27+AK28+AK30+AK32+AK34+AK36+AK37+AK39+AK43</f>
        <v/>
      </c>
      <c r="AL93" s="21">
        <f>AL27+AL28+AL30+AL32+AL34+AL36+AL37+AL39+AL43</f>
        <v/>
      </c>
      <c r="AM93" s="21">
        <f>AM27+AM28+AM30+AM32+AM34+AM36+AM37+AM39+AM43</f>
        <v/>
      </c>
      <c r="AN93" s="21">
        <f>AN27+AN28+AN30+AN32+AN34+AN36+AN37+AN39+AN43</f>
        <v/>
      </c>
      <c r="AO93" s="21">
        <f>AO27+AO28+AO30+AO32+AO34+AO36+AO37+AO39+AO43</f>
        <v/>
      </c>
      <c r="AP93" s="21">
        <f>AP27+AP28+AP30+AP32+AP34+AP36+AP37+AP39+AP43</f>
        <v/>
      </c>
      <c r="AQ93" s="21">
        <f>AQ27+AQ28+AQ30+AQ32+AQ34+AQ36+AQ37+AQ39+AQ43</f>
        <v/>
      </c>
      <c r="AR93" s="21">
        <f>AR27+AR28+AR30+AR32+AR34+AR36+AR37+AR39+AR43</f>
        <v/>
      </c>
      <c r="AS93" s="21">
        <f>AS27+AS28+AS30+AS32+AS34+AS36+AS37+AS39+AS43</f>
        <v/>
      </c>
      <c r="AT93" s="21">
        <f>AT27+AT28+AT30+AT32+AT34+AT36+AT37+AT39+AT43</f>
        <v/>
      </c>
      <c r="AU93" s="21">
        <f>AU27+AU28+AU30+AU32+AU34+AU36+AU37+AU39+AU43</f>
        <v/>
      </c>
      <c r="AV93" s="21">
        <f>AV27+AV28+AV30+AV32+AV34+AV36+AV37+AV39+AV43</f>
        <v/>
      </c>
      <c r="AW93" s="21">
        <f>AW27+AW28+AW30+AW32+AW34+AW36+AW37+AW39+AW43</f>
        <v/>
      </c>
      <c r="AX93" s="21">
        <f>AX27+AX28+AX30+AX32+AX34+AX36+AX37+AX39+AX43</f>
        <v/>
      </c>
      <c r="AY93" s="21">
        <f>AY27+AY28+AY30+AY32+AY34+AY36+AY37+AY39+AY43</f>
        <v/>
      </c>
      <c r="AZ93" s="21">
        <f>AZ27+AZ28+AZ30+AZ32+AZ34+AZ36+AZ37+AZ39+AZ43</f>
        <v/>
      </c>
      <c r="BA93" s="21">
        <f>BA27+BA28+BA30+BA32+BA34+BA36+BA37+BA39+BA43</f>
        <v/>
      </c>
      <c r="BB93" s="21">
        <f>BB27+BB28+BB30+BB32+BB34+BB36+BB37+BB39+BB43</f>
        <v/>
      </c>
      <c r="BC93" s="21" t="n"/>
      <c r="BD93" s="21">
        <f>SUM(B93:F93)</f>
        <v/>
      </c>
      <c r="BE93" s="21">
        <f>SUM(G93:R93)</f>
        <v/>
      </c>
      <c r="BF93" s="21">
        <f>SUM(S93:AD93)</f>
        <v/>
      </c>
      <c r="BG93" s="21">
        <f>SUM(AE93:AP93)</f>
        <v/>
      </c>
      <c r="BH93" s="21">
        <f>SUM(AQ93:BB93)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7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6" customWidth="1" min="1" max="1"/>
    <col width="10" customWidth="1" min="2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16" t="inlineStr">
        <is>
          <t>Inputs</t>
        </is>
      </c>
    </row>
    <row r="6">
      <c r="A6" s="16" t="inlineStr">
        <is>
          <t>Position</t>
        </is>
      </c>
      <c r="B6" s="16" t="inlineStr">
        <is>
          <t>Kategorie</t>
        </is>
      </c>
      <c r="C6" s="16" t="inlineStr">
        <is>
          <t>Betrag</t>
        </is>
      </c>
      <c r="D6" s="16" t="inlineStr">
        <is>
          <t>Anschaff-Jahr</t>
        </is>
      </c>
      <c r="E6" s="16" t="inlineStr">
        <is>
          <t>Anschaff-Monat</t>
        </is>
      </c>
      <c r="F6" s="16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t="n">
        <v>5000</v>
      </c>
      <c r="D7">
        <f>Personalkosten!G7</f>
        <v/>
      </c>
      <c r="E7">
        <f>Personalkosten!H7</f>
        <v/>
      </c>
      <c r="F7" t="n">
        <v>3</v>
      </c>
    </row>
    <row r="8">
      <c r="A8" t="inlineStr">
        <is>
          <t>Home Office Pos 3</t>
        </is>
      </c>
      <c r="B8" t="inlineStr">
        <is>
          <t>ausstattung</t>
        </is>
      </c>
      <c r="C8" t="n">
        <v>2500</v>
      </c>
      <c r="D8">
        <f>Personalkosten!G9</f>
        <v/>
      </c>
      <c r="E8">
        <f>Personalkosten!H9</f>
        <v/>
      </c>
      <c r="F8" t="n">
        <v>3</v>
      </c>
    </row>
    <row r="9">
      <c r="A9" t="inlineStr">
        <is>
          <t>Home Office Pos 4</t>
        </is>
      </c>
      <c r="B9" t="inlineStr">
        <is>
          <t>ausstattung</t>
        </is>
      </c>
      <c r="C9" t="n">
        <v>3000</v>
      </c>
      <c r="D9">
        <f>Personalkosten!G10</f>
        <v/>
      </c>
      <c r="E9">
        <f>Personalkosten!H10</f>
        <v/>
      </c>
      <c r="F9" t="n">
        <v>3</v>
      </c>
    </row>
    <row r="10">
      <c r="A10" t="inlineStr">
        <is>
          <t>Home Office Pos 5</t>
        </is>
      </c>
      <c r="B10" t="inlineStr">
        <is>
          <t>ausstattung</t>
        </is>
      </c>
      <c r="C10" t="n">
        <v>6000</v>
      </c>
      <c r="D10">
        <f>Personalkosten!G11</f>
        <v/>
      </c>
      <c r="E10">
        <f>Personalkosten!H11</f>
        <v/>
      </c>
      <c r="F10" t="n">
        <v>3</v>
      </c>
    </row>
    <row r="11">
      <c r="A11" t="inlineStr">
        <is>
          <t>Home Office Pos 6</t>
        </is>
      </c>
      <c r="B11" t="inlineStr">
        <is>
          <t>ausstattung</t>
        </is>
      </c>
      <c r="C11" t="n">
        <v>2500</v>
      </c>
      <c r="D11">
        <f>Personalkosten!G12</f>
        <v/>
      </c>
      <c r="E11">
        <f>Personalkosten!H12</f>
        <v/>
      </c>
      <c r="F11" t="n">
        <v>3</v>
      </c>
    </row>
    <row r="12">
      <c r="A12" t="inlineStr">
        <is>
          <t>Home Office Pos 7</t>
        </is>
      </c>
      <c r="B12" t="inlineStr">
        <is>
          <t>ausstattung</t>
        </is>
      </c>
      <c r="C12" t="n">
        <v>2500</v>
      </c>
      <c r="D12">
        <f>Personalkosten!G13</f>
        <v/>
      </c>
      <c r="E12">
        <f>Personalkosten!H13</f>
        <v/>
      </c>
      <c r="F12" t="n">
        <v>3</v>
      </c>
    </row>
    <row r="13">
      <c r="A13" t="inlineStr">
        <is>
          <t>Home Office Pos 8</t>
        </is>
      </c>
      <c r="B13" t="inlineStr">
        <is>
          <t>ausstattung</t>
        </is>
      </c>
      <c r="C13" t="n">
        <v>2500</v>
      </c>
      <c r="D13">
        <f>Personalkosten!G14</f>
        <v/>
      </c>
      <c r="E13">
        <f>Personalkosten!H14</f>
        <v/>
      </c>
      <c r="F13" t="n">
        <v>3</v>
      </c>
    </row>
    <row r="14">
      <c r="A14" t="inlineStr">
        <is>
          <t>Home Office Pos 9</t>
        </is>
      </c>
      <c r="B14" t="inlineStr">
        <is>
          <t>ausstattung</t>
        </is>
      </c>
      <c r="C14" t="n">
        <v>2500</v>
      </c>
      <c r="D14">
        <f>Personalkosten!G15</f>
        <v/>
      </c>
      <c r="E14">
        <f>Personalkosten!H15</f>
        <v/>
      </c>
      <c r="F14" t="n">
        <v>3</v>
      </c>
    </row>
    <row r="15">
      <c r="A15" t="inlineStr">
        <is>
          <t>Home Office Pos 10</t>
        </is>
      </c>
      <c r="B15" t="inlineStr">
        <is>
          <t>ausstattung</t>
        </is>
      </c>
      <c r="C15" t="n">
        <v>2500</v>
      </c>
      <c r="D15">
        <f>Personalkosten!G16</f>
        <v/>
      </c>
      <c r="E15">
        <f>Personalkosten!H16</f>
        <v/>
      </c>
      <c r="F15" t="n">
        <v>3</v>
      </c>
    </row>
    <row r="16">
      <c r="A16" t="inlineStr">
        <is>
          <t>Home Office Pos 11</t>
        </is>
      </c>
      <c r="B16" t="inlineStr">
        <is>
          <t>ausstattung</t>
        </is>
      </c>
      <c r="C16" t="n">
        <v>2500</v>
      </c>
      <c r="D16">
        <f>Personalkosten!G17</f>
        <v/>
      </c>
      <c r="E16">
        <f>Personalkosten!H17</f>
        <v/>
      </c>
      <c r="F16" t="n">
        <v>3</v>
      </c>
    </row>
    <row r="17">
      <c r="A17" t="inlineStr">
        <is>
          <t>Home Office Pos 12</t>
        </is>
      </c>
      <c r="B17" t="inlineStr">
        <is>
          <t>ausstattung</t>
        </is>
      </c>
      <c r="C17" t="n">
        <v>6000</v>
      </c>
      <c r="D17">
        <f>Personalkosten!G18</f>
        <v/>
      </c>
      <c r="E17">
        <f>Personalkosten!H18</f>
        <v/>
      </c>
      <c r="F17" t="n">
        <v>3</v>
      </c>
    </row>
    <row r="18">
      <c r="A18" t="inlineStr">
        <is>
          <t>Home Office Pos 13</t>
        </is>
      </c>
      <c r="B18" t="inlineStr">
        <is>
          <t>ausstattung</t>
        </is>
      </c>
      <c r="C18" t="n">
        <v>2500</v>
      </c>
      <c r="D18">
        <f>Personalkosten!G19</f>
        <v/>
      </c>
      <c r="E18">
        <f>Personalkosten!H19</f>
        <v/>
      </c>
      <c r="F18" t="n">
        <v>3</v>
      </c>
    </row>
    <row r="19">
      <c r="A19" t="inlineStr">
        <is>
          <t>Home Office Pos 14</t>
        </is>
      </c>
      <c r="B19" t="inlineStr">
        <is>
          <t>ausstattung</t>
        </is>
      </c>
      <c r="C19" t="n">
        <v>6000</v>
      </c>
      <c r="D19">
        <f>Personalkosten!G20</f>
        <v/>
      </c>
      <c r="E19">
        <f>Personalkosten!H20</f>
        <v/>
      </c>
      <c r="F19" t="n">
        <v>3</v>
      </c>
    </row>
    <row r="20">
      <c r="A20" t="inlineStr">
        <is>
          <t>Home Office Pos 15</t>
        </is>
      </c>
      <c r="B20" t="inlineStr">
        <is>
          <t>ausstattung</t>
        </is>
      </c>
      <c r="C20" t="n">
        <v>6000</v>
      </c>
      <c r="D20">
        <f>Personalkosten!G21</f>
        <v/>
      </c>
      <c r="E20">
        <f>Personalkosten!H21</f>
        <v/>
      </c>
      <c r="F20" t="n">
        <v>3</v>
      </c>
    </row>
    <row r="21">
      <c r="A21" t="inlineStr">
        <is>
          <t>Home Office Pos 16</t>
        </is>
      </c>
      <c r="B21" t="inlineStr">
        <is>
          <t>ausstattung</t>
        </is>
      </c>
      <c r="C21" t="n">
        <v>2500</v>
      </c>
      <c r="D21">
        <f>Personalkosten!G22</f>
        <v/>
      </c>
      <c r="E21">
        <f>Personalkosten!H22</f>
        <v/>
      </c>
      <c r="F21" t="n">
        <v>3</v>
      </c>
    </row>
    <row r="22">
      <c r="A22" t="inlineStr">
        <is>
          <t>Home Office Pos 17</t>
        </is>
      </c>
      <c r="B22" t="inlineStr">
        <is>
          <t>ausstattung</t>
        </is>
      </c>
      <c r="C22" t="n">
        <v>2500</v>
      </c>
      <c r="D22">
        <f>Personalkosten!G23</f>
        <v/>
      </c>
      <c r="E22">
        <f>Personalkosten!H23</f>
        <v/>
      </c>
      <c r="F22" t="n">
        <v>3</v>
      </c>
    </row>
    <row r="23">
      <c r="A23" t="inlineStr">
        <is>
          <t>Home Office Pos 18</t>
        </is>
      </c>
      <c r="B23" t="inlineStr">
        <is>
          <t>ausstattung</t>
        </is>
      </c>
      <c r="C23" t="n">
        <v>6000</v>
      </c>
      <c r="D23">
        <f>Personalkosten!G24</f>
        <v/>
      </c>
      <c r="E23">
        <f>Personalkosten!H24</f>
        <v/>
      </c>
      <c r="F23" t="n">
        <v>3</v>
      </c>
    </row>
    <row r="24">
      <c r="A24" t="inlineStr">
        <is>
          <t>Ausstattung Arbeitsplatz</t>
        </is>
      </c>
      <c r="B24" t="inlineStr">
        <is>
          <t>ausstattung</t>
        </is>
      </c>
      <c r="C24" t="n">
        <v>1500</v>
      </c>
      <c r="D24" t="n">
        <v>2026</v>
      </c>
      <c r="E24" t="n">
        <v>8</v>
      </c>
      <c r="F24" t="n">
        <v>3</v>
      </c>
    </row>
    <row r="25">
      <c r="A25" t="inlineStr">
        <is>
          <t>Mac Studio (LLM Training)</t>
        </is>
      </c>
      <c r="B25" t="inlineStr">
        <is>
          <t>ausstattung</t>
        </is>
      </c>
      <c r="C25" t="n">
        <v>13000</v>
      </c>
      <c r="D25" t="n">
        <v>2026</v>
      </c>
      <c r="E25" t="n">
        <v>10</v>
      </c>
      <c r="F25" t="n">
        <v>3</v>
      </c>
    </row>
    <row r="26">
      <c r="A26" t="inlineStr">
        <is>
          <t>Markenanmeldung DPMA+EUIPO</t>
        </is>
      </c>
      <c r="B26" t="inlineStr">
        <is>
          <t>ausstattung</t>
        </is>
      </c>
      <c r="C26" t="n">
        <v>1500</v>
      </c>
      <c r="D26" t="n">
        <v>2026</v>
      </c>
      <c r="E26" t="n">
        <v>8</v>
      </c>
      <c r="F26" t="n">
        <v>10</v>
      </c>
    </row>
    <row r="27">
      <c r="A27" t="inlineStr">
        <is>
          <t>Software-Lizenzen (GWG, jährlich)</t>
        </is>
      </c>
      <c r="B27" t="inlineStr">
        <is>
          <t>gwg</t>
        </is>
      </c>
      <c r="C27" t="n">
        <v>0</v>
      </c>
      <c r="D27" t="n">
        <v>2026</v>
      </c>
      <c r="E27" t="n">
        <v>8</v>
      </c>
    </row>
    <row r="28">
      <c r="A28" t="inlineStr">
        <is>
          <t>Domain/SSL/Zertifikate (GWG)</t>
        </is>
      </c>
      <c r="B28" t="inlineStr">
        <is>
          <t>gwg</t>
        </is>
      </c>
      <c r="C28" t="n">
        <v>500</v>
      </c>
      <c r="D28" t="n">
        <v>2026</v>
      </c>
      <c r="E28" t="n">
        <v>8</v>
      </c>
    </row>
    <row r="30">
      <c r="A30" s="16" t="inlineStr">
        <is>
          <t>Investitionsausgaben</t>
        </is>
      </c>
    </row>
    <row r="31">
      <c r="A31" t="inlineStr">
        <is>
          <t>Home Office 2x Gründer — Ausgabe</t>
        </is>
      </c>
      <c r="B31" s="21">
        <f>IF(AND(B$1=$D$7,B$2=$E$7),$C$7,0)</f>
        <v/>
      </c>
      <c r="C31" s="21">
        <f>IF(AND(C$1=$D$7,C$2=$E$7),$C$7,0)</f>
        <v/>
      </c>
      <c r="D31" s="21">
        <f>IF(AND(D$1=$D$7,D$2=$E$7),$C$7,0)</f>
        <v/>
      </c>
      <c r="E31" s="21">
        <f>IF(AND(E$1=$D$7,E$2=$E$7),$C$7,0)</f>
        <v/>
      </c>
      <c r="F31" s="21">
        <f>IF(AND(F$1=$D$7,F$2=$E$7),$C$7,0)</f>
        <v/>
      </c>
      <c r="G31" s="21">
        <f>IF(AND(G$1=$D$7,G$2=$E$7),$C$7,0)</f>
        <v/>
      </c>
      <c r="H31" s="21">
        <f>IF(AND(H$1=$D$7,H$2=$E$7),$C$7,0)</f>
        <v/>
      </c>
      <c r="I31" s="21">
        <f>IF(AND(I$1=$D$7,I$2=$E$7),$C$7,0)</f>
        <v/>
      </c>
      <c r="J31" s="21">
        <f>IF(AND(J$1=$D$7,J$2=$E$7),$C$7,0)</f>
        <v/>
      </c>
      <c r="K31" s="21">
        <f>IF(AND(K$1=$D$7,K$2=$E$7),$C$7,0)</f>
        <v/>
      </c>
      <c r="L31" s="21">
        <f>IF(AND(L$1=$D$7,L$2=$E$7),$C$7,0)</f>
        <v/>
      </c>
      <c r="M31" s="21">
        <f>IF(AND(M$1=$D$7,M$2=$E$7),$C$7,0)</f>
        <v/>
      </c>
      <c r="N31" s="21">
        <f>IF(AND(N$1=$D$7,N$2=$E$7),$C$7,0)</f>
        <v/>
      </c>
      <c r="O31" s="21">
        <f>IF(AND(O$1=$D$7,O$2=$E$7),$C$7,0)</f>
        <v/>
      </c>
      <c r="P31" s="21">
        <f>IF(AND(P$1=$D$7,P$2=$E$7),$C$7,0)</f>
        <v/>
      </c>
      <c r="Q31" s="21">
        <f>IF(AND(Q$1=$D$7,Q$2=$E$7),$C$7,0)</f>
        <v/>
      </c>
      <c r="R31" s="21">
        <f>IF(AND(R$1=$D$7,R$2=$E$7),$C$7,0)</f>
        <v/>
      </c>
      <c r="S31" s="21">
        <f>IF(AND(S$1=$D$7,S$2=$E$7),$C$7,0)</f>
        <v/>
      </c>
      <c r="T31" s="21">
        <f>IF(AND(T$1=$D$7,T$2=$E$7),$C$7,0)</f>
        <v/>
      </c>
      <c r="U31" s="21">
        <f>IF(AND(U$1=$D$7,U$2=$E$7),$C$7,0)</f>
        <v/>
      </c>
      <c r="V31" s="21">
        <f>IF(AND(V$1=$D$7,V$2=$E$7),$C$7,0)</f>
        <v/>
      </c>
      <c r="W31" s="21">
        <f>IF(AND(W$1=$D$7,W$2=$E$7),$C$7,0)</f>
        <v/>
      </c>
      <c r="X31" s="21">
        <f>IF(AND(X$1=$D$7,X$2=$E$7),$C$7,0)</f>
        <v/>
      </c>
      <c r="Y31" s="21">
        <f>IF(AND(Y$1=$D$7,Y$2=$E$7),$C$7,0)</f>
        <v/>
      </c>
      <c r="Z31" s="21">
        <f>IF(AND(Z$1=$D$7,Z$2=$E$7),$C$7,0)</f>
        <v/>
      </c>
      <c r="AA31" s="21">
        <f>IF(AND(AA$1=$D$7,AA$2=$E$7),$C$7,0)</f>
        <v/>
      </c>
      <c r="AB31" s="21">
        <f>IF(AND(AB$1=$D$7,AB$2=$E$7),$C$7,0)</f>
        <v/>
      </c>
      <c r="AC31" s="21">
        <f>IF(AND(AC$1=$D$7,AC$2=$E$7),$C$7,0)</f>
        <v/>
      </c>
      <c r="AD31" s="21">
        <f>IF(AND(AD$1=$D$7,AD$2=$E$7),$C$7,0)</f>
        <v/>
      </c>
      <c r="AE31" s="21">
        <f>IF(AND(AE$1=$D$7,AE$2=$E$7),$C$7,0)</f>
        <v/>
      </c>
      <c r="AF31" s="21">
        <f>IF(AND(AF$1=$D$7,AF$2=$E$7),$C$7,0)</f>
        <v/>
      </c>
      <c r="AG31" s="21">
        <f>IF(AND(AG$1=$D$7,AG$2=$E$7),$C$7,0)</f>
        <v/>
      </c>
      <c r="AH31" s="21">
        <f>IF(AND(AH$1=$D$7,AH$2=$E$7),$C$7,0)</f>
        <v/>
      </c>
      <c r="AI31" s="21">
        <f>IF(AND(AI$1=$D$7,AI$2=$E$7),$C$7,0)</f>
        <v/>
      </c>
      <c r="AJ31" s="21">
        <f>IF(AND(AJ$1=$D$7,AJ$2=$E$7),$C$7,0)</f>
        <v/>
      </c>
      <c r="AK31" s="21">
        <f>IF(AND(AK$1=$D$7,AK$2=$E$7),$C$7,0)</f>
        <v/>
      </c>
      <c r="AL31" s="21">
        <f>IF(AND(AL$1=$D$7,AL$2=$E$7),$C$7,0)</f>
        <v/>
      </c>
      <c r="AM31" s="21">
        <f>IF(AND(AM$1=$D$7,AM$2=$E$7),$C$7,0)</f>
        <v/>
      </c>
      <c r="AN31" s="21">
        <f>IF(AND(AN$1=$D$7,AN$2=$E$7),$C$7,0)</f>
        <v/>
      </c>
      <c r="AO31" s="21">
        <f>IF(AND(AO$1=$D$7,AO$2=$E$7),$C$7,0)</f>
        <v/>
      </c>
      <c r="AP31" s="21">
        <f>IF(AND(AP$1=$D$7,AP$2=$E$7),$C$7,0)</f>
        <v/>
      </c>
      <c r="AQ31" s="21">
        <f>IF(AND(AQ$1=$D$7,AQ$2=$E$7),$C$7,0)</f>
        <v/>
      </c>
      <c r="AR31" s="21">
        <f>IF(AND(AR$1=$D$7,AR$2=$E$7),$C$7,0)</f>
        <v/>
      </c>
      <c r="AS31" s="21">
        <f>IF(AND(AS$1=$D$7,AS$2=$E$7),$C$7,0)</f>
        <v/>
      </c>
      <c r="AT31" s="21">
        <f>IF(AND(AT$1=$D$7,AT$2=$E$7),$C$7,0)</f>
        <v/>
      </c>
      <c r="AU31" s="21">
        <f>IF(AND(AU$1=$D$7,AU$2=$E$7),$C$7,0)</f>
        <v/>
      </c>
      <c r="AV31" s="21">
        <f>IF(AND(AV$1=$D$7,AV$2=$E$7),$C$7,0)</f>
        <v/>
      </c>
      <c r="AW31" s="21">
        <f>IF(AND(AW$1=$D$7,AW$2=$E$7),$C$7,0)</f>
        <v/>
      </c>
      <c r="AX31" s="21">
        <f>IF(AND(AX$1=$D$7,AX$2=$E$7),$C$7,0)</f>
        <v/>
      </c>
      <c r="AY31" s="21">
        <f>IF(AND(AY$1=$D$7,AY$2=$E$7),$C$7,0)</f>
        <v/>
      </c>
      <c r="AZ31" s="21">
        <f>IF(AND(AZ$1=$D$7,AZ$2=$E$7),$C$7,0)</f>
        <v/>
      </c>
      <c r="BA31" s="21">
        <f>IF(AND(BA$1=$D$7,BA$2=$E$7),$C$7,0)</f>
        <v/>
      </c>
      <c r="BB31" s="21">
        <f>IF(AND(BB$1=$D$7,BB$2=$E$7),$C$7,0)</f>
        <v/>
      </c>
    </row>
    <row r="32">
      <c r="A32" t="inlineStr">
        <is>
          <t>Home Office Pos 3 — Ausgabe</t>
        </is>
      </c>
      <c r="B32" s="21">
        <f>IF(AND(B$1=$D$8,B$2=$E$8),$C$8,0)</f>
        <v/>
      </c>
      <c r="C32" s="21">
        <f>IF(AND(C$1=$D$8,C$2=$E$8),$C$8,0)</f>
        <v/>
      </c>
      <c r="D32" s="21">
        <f>IF(AND(D$1=$D$8,D$2=$E$8),$C$8,0)</f>
        <v/>
      </c>
      <c r="E32" s="21">
        <f>IF(AND(E$1=$D$8,E$2=$E$8),$C$8,0)</f>
        <v/>
      </c>
      <c r="F32" s="21">
        <f>IF(AND(F$1=$D$8,F$2=$E$8),$C$8,0)</f>
        <v/>
      </c>
      <c r="G32" s="21">
        <f>IF(AND(G$1=$D$8,G$2=$E$8),$C$8,0)</f>
        <v/>
      </c>
      <c r="H32" s="21">
        <f>IF(AND(H$1=$D$8,H$2=$E$8),$C$8,0)</f>
        <v/>
      </c>
      <c r="I32" s="21">
        <f>IF(AND(I$1=$D$8,I$2=$E$8),$C$8,0)</f>
        <v/>
      </c>
      <c r="J32" s="21">
        <f>IF(AND(J$1=$D$8,J$2=$E$8),$C$8,0)</f>
        <v/>
      </c>
      <c r="K32" s="21">
        <f>IF(AND(K$1=$D$8,K$2=$E$8),$C$8,0)</f>
        <v/>
      </c>
      <c r="L32" s="21">
        <f>IF(AND(L$1=$D$8,L$2=$E$8),$C$8,0)</f>
        <v/>
      </c>
      <c r="M32" s="21">
        <f>IF(AND(M$1=$D$8,M$2=$E$8),$C$8,0)</f>
        <v/>
      </c>
      <c r="N32" s="21">
        <f>IF(AND(N$1=$D$8,N$2=$E$8),$C$8,0)</f>
        <v/>
      </c>
      <c r="O32" s="21">
        <f>IF(AND(O$1=$D$8,O$2=$E$8),$C$8,0)</f>
        <v/>
      </c>
      <c r="P32" s="21">
        <f>IF(AND(P$1=$D$8,P$2=$E$8),$C$8,0)</f>
        <v/>
      </c>
      <c r="Q32" s="21">
        <f>IF(AND(Q$1=$D$8,Q$2=$E$8),$C$8,0)</f>
        <v/>
      </c>
      <c r="R32" s="21">
        <f>IF(AND(R$1=$D$8,R$2=$E$8),$C$8,0)</f>
        <v/>
      </c>
      <c r="S32" s="21">
        <f>IF(AND(S$1=$D$8,S$2=$E$8),$C$8,0)</f>
        <v/>
      </c>
      <c r="T32" s="21">
        <f>IF(AND(T$1=$D$8,T$2=$E$8),$C$8,0)</f>
        <v/>
      </c>
      <c r="U32" s="21">
        <f>IF(AND(U$1=$D$8,U$2=$E$8),$C$8,0)</f>
        <v/>
      </c>
      <c r="V32" s="21">
        <f>IF(AND(V$1=$D$8,V$2=$E$8),$C$8,0)</f>
        <v/>
      </c>
      <c r="W32" s="21">
        <f>IF(AND(W$1=$D$8,W$2=$E$8),$C$8,0)</f>
        <v/>
      </c>
      <c r="X32" s="21">
        <f>IF(AND(X$1=$D$8,X$2=$E$8),$C$8,0)</f>
        <v/>
      </c>
      <c r="Y32" s="21">
        <f>IF(AND(Y$1=$D$8,Y$2=$E$8),$C$8,0)</f>
        <v/>
      </c>
      <c r="Z32" s="21">
        <f>IF(AND(Z$1=$D$8,Z$2=$E$8),$C$8,0)</f>
        <v/>
      </c>
      <c r="AA32" s="21">
        <f>IF(AND(AA$1=$D$8,AA$2=$E$8),$C$8,0)</f>
        <v/>
      </c>
      <c r="AB32" s="21">
        <f>IF(AND(AB$1=$D$8,AB$2=$E$8),$C$8,0)</f>
        <v/>
      </c>
      <c r="AC32" s="21">
        <f>IF(AND(AC$1=$D$8,AC$2=$E$8),$C$8,0)</f>
        <v/>
      </c>
      <c r="AD32" s="21">
        <f>IF(AND(AD$1=$D$8,AD$2=$E$8),$C$8,0)</f>
        <v/>
      </c>
      <c r="AE32" s="21">
        <f>IF(AND(AE$1=$D$8,AE$2=$E$8),$C$8,0)</f>
        <v/>
      </c>
      <c r="AF32" s="21">
        <f>IF(AND(AF$1=$D$8,AF$2=$E$8),$C$8,0)</f>
        <v/>
      </c>
      <c r="AG32" s="21">
        <f>IF(AND(AG$1=$D$8,AG$2=$E$8),$C$8,0)</f>
        <v/>
      </c>
      <c r="AH32" s="21">
        <f>IF(AND(AH$1=$D$8,AH$2=$E$8),$C$8,0)</f>
        <v/>
      </c>
      <c r="AI32" s="21">
        <f>IF(AND(AI$1=$D$8,AI$2=$E$8),$C$8,0)</f>
        <v/>
      </c>
      <c r="AJ32" s="21">
        <f>IF(AND(AJ$1=$D$8,AJ$2=$E$8),$C$8,0)</f>
        <v/>
      </c>
      <c r="AK32" s="21">
        <f>IF(AND(AK$1=$D$8,AK$2=$E$8),$C$8,0)</f>
        <v/>
      </c>
      <c r="AL32" s="21">
        <f>IF(AND(AL$1=$D$8,AL$2=$E$8),$C$8,0)</f>
        <v/>
      </c>
      <c r="AM32" s="21">
        <f>IF(AND(AM$1=$D$8,AM$2=$E$8),$C$8,0)</f>
        <v/>
      </c>
      <c r="AN32" s="21">
        <f>IF(AND(AN$1=$D$8,AN$2=$E$8),$C$8,0)</f>
        <v/>
      </c>
      <c r="AO32" s="21">
        <f>IF(AND(AO$1=$D$8,AO$2=$E$8),$C$8,0)</f>
        <v/>
      </c>
      <c r="AP32" s="21">
        <f>IF(AND(AP$1=$D$8,AP$2=$E$8),$C$8,0)</f>
        <v/>
      </c>
      <c r="AQ32" s="21">
        <f>IF(AND(AQ$1=$D$8,AQ$2=$E$8),$C$8,0)</f>
        <v/>
      </c>
      <c r="AR32" s="21">
        <f>IF(AND(AR$1=$D$8,AR$2=$E$8),$C$8,0)</f>
        <v/>
      </c>
      <c r="AS32" s="21">
        <f>IF(AND(AS$1=$D$8,AS$2=$E$8),$C$8,0)</f>
        <v/>
      </c>
      <c r="AT32" s="21">
        <f>IF(AND(AT$1=$D$8,AT$2=$E$8),$C$8,0)</f>
        <v/>
      </c>
      <c r="AU32" s="21">
        <f>IF(AND(AU$1=$D$8,AU$2=$E$8),$C$8,0)</f>
        <v/>
      </c>
      <c r="AV32" s="21">
        <f>IF(AND(AV$1=$D$8,AV$2=$E$8),$C$8,0)</f>
        <v/>
      </c>
      <c r="AW32" s="21">
        <f>IF(AND(AW$1=$D$8,AW$2=$E$8),$C$8,0)</f>
        <v/>
      </c>
      <c r="AX32" s="21">
        <f>IF(AND(AX$1=$D$8,AX$2=$E$8),$C$8,0)</f>
        <v/>
      </c>
      <c r="AY32" s="21">
        <f>IF(AND(AY$1=$D$8,AY$2=$E$8),$C$8,0)</f>
        <v/>
      </c>
      <c r="AZ32" s="21">
        <f>IF(AND(AZ$1=$D$8,AZ$2=$E$8),$C$8,0)</f>
        <v/>
      </c>
      <c r="BA32" s="21">
        <f>IF(AND(BA$1=$D$8,BA$2=$E$8),$C$8,0)</f>
        <v/>
      </c>
      <c r="BB32" s="21">
        <f>IF(AND(BB$1=$D$8,BB$2=$E$8),$C$8,0)</f>
        <v/>
      </c>
    </row>
    <row r="33">
      <c r="A33" t="inlineStr">
        <is>
          <t>Home Office Pos 4 — Ausgabe</t>
        </is>
      </c>
      <c r="B33" s="21">
        <f>IF(AND(B$1=$D$9,B$2=$E$9),$C$9,0)</f>
        <v/>
      </c>
      <c r="C33" s="21">
        <f>IF(AND(C$1=$D$9,C$2=$E$9),$C$9,0)</f>
        <v/>
      </c>
      <c r="D33" s="21">
        <f>IF(AND(D$1=$D$9,D$2=$E$9),$C$9,0)</f>
        <v/>
      </c>
      <c r="E33" s="21">
        <f>IF(AND(E$1=$D$9,E$2=$E$9),$C$9,0)</f>
        <v/>
      </c>
      <c r="F33" s="21">
        <f>IF(AND(F$1=$D$9,F$2=$E$9),$C$9,0)</f>
        <v/>
      </c>
      <c r="G33" s="21">
        <f>IF(AND(G$1=$D$9,G$2=$E$9),$C$9,0)</f>
        <v/>
      </c>
      <c r="H33" s="21">
        <f>IF(AND(H$1=$D$9,H$2=$E$9),$C$9,0)</f>
        <v/>
      </c>
      <c r="I33" s="21">
        <f>IF(AND(I$1=$D$9,I$2=$E$9),$C$9,0)</f>
        <v/>
      </c>
      <c r="J33" s="21">
        <f>IF(AND(J$1=$D$9,J$2=$E$9),$C$9,0)</f>
        <v/>
      </c>
      <c r="K33" s="21">
        <f>IF(AND(K$1=$D$9,K$2=$E$9),$C$9,0)</f>
        <v/>
      </c>
      <c r="L33" s="21">
        <f>IF(AND(L$1=$D$9,L$2=$E$9),$C$9,0)</f>
        <v/>
      </c>
      <c r="M33" s="21">
        <f>IF(AND(M$1=$D$9,M$2=$E$9),$C$9,0)</f>
        <v/>
      </c>
      <c r="N33" s="21">
        <f>IF(AND(N$1=$D$9,N$2=$E$9),$C$9,0)</f>
        <v/>
      </c>
      <c r="O33" s="21">
        <f>IF(AND(O$1=$D$9,O$2=$E$9),$C$9,0)</f>
        <v/>
      </c>
      <c r="P33" s="21">
        <f>IF(AND(P$1=$D$9,P$2=$E$9),$C$9,0)</f>
        <v/>
      </c>
      <c r="Q33" s="21">
        <f>IF(AND(Q$1=$D$9,Q$2=$E$9),$C$9,0)</f>
        <v/>
      </c>
      <c r="R33" s="21">
        <f>IF(AND(R$1=$D$9,R$2=$E$9),$C$9,0)</f>
        <v/>
      </c>
      <c r="S33" s="21">
        <f>IF(AND(S$1=$D$9,S$2=$E$9),$C$9,0)</f>
        <v/>
      </c>
      <c r="T33" s="21">
        <f>IF(AND(T$1=$D$9,T$2=$E$9),$C$9,0)</f>
        <v/>
      </c>
      <c r="U33" s="21">
        <f>IF(AND(U$1=$D$9,U$2=$E$9),$C$9,0)</f>
        <v/>
      </c>
      <c r="V33" s="21">
        <f>IF(AND(V$1=$D$9,V$2=$E$9),$C$9,0)</f>
        <v/>
      </c>
      <c r="W33" s="21">
        <f>IF(AND(W$1=$D$9,W$2=$E$9),$C$9,0)</f>
        <v/>
      </c>
      <c r="X33" s="21">
        <f>IF(AND(X$1=$D$9,X$2=$E$9),$C$9,0)</f>
        <v/>
      </c>
      <c r="Y33" s="21">
        <f>IF(AND(Y$1=$D$9,Y$2=$E$9),$C$9,0)</f>
        <v/>
      </c>
      <c r="Z33" s="21">
        <f>IF(AND(Z$1=$D$9,Z$2=$E$9),$C$9,0)</f>
        <v/>
      </c>
      <c r="AA33" s="21">
        <f>IF(AND(AA$1=$D$9,AA$2=$E$9),$C$9,0)</f>
        <v/>
      </c>
      <c r="AB33" s="21">
        <f>IF(AND(AB$1=$D$9,AB$2=$E$9),$C$9,0)</f>
        <v/>
      </c>
      <c r="AC33" s="21">
        <f>IF(AND(AC$1=$D$9,AC$2=$E$9),$C$9,0)</f>
        <v/>
      </c>
      <c r="AD33" s="21">
        <f>IF(AND(AD$1=$D$9,AD$2=$E$9),$C$9,0)</f>
        <v/>
      </c>
      <c r="AE33" s="21">
        <f>IF(AND(AE$1=$D$9,AE$2=$E$9),$C$9,0)</f>
        <v/>
      </c>
      <c r="AF33" s="21">
        <f>IF(AND(AF$1=$D$9,AF$2=$E$9),$C$9,0)</f>
        <v/>
      </c>
      <c r="AG33" s="21">
        <f>IF(AND(AG$1=$D$9,AG$2=$E$9),$C$9,0)</f>
        <v/>
      </c>
      <c r="AH33" s="21">
        <f>IF(AND(AH$1=$D$9,AH$2=$E$9),$C$9,0)</f>
        <v/>
      </c>
      <c r="AI33" s="21">
        <f>IF(AND(AI$1=$D$9,AI$2=$E$9),$C$9,0)</f>
        <v/>
      </c>
      <c r="AJ33" s="21">
        <f>IF(AND(AJ$1=$D$9,AJ$2=$E$9),$C$9,0)</f>
        <v/>
      </c>
      <c r="AK33" s="21">
        <f>IF(AND(AK$1=$D$9,AK$2=$E$9),$C$9,0)</f>
        <v/>
      </c>
      <c r="AL33" s="21">
        <f>IF(AND(AL$1=$D$9,AL$2=$E$9),$C$9,0)</f>
        <v/>
      </c>
      <c r="AM33" s="21">
        <f>IF(AND(AM$1=$D$9,AM$2=$E$9),$C$9,0)</f>
        <v/>
      </c>
      <c r="AN33" s="21">
        <f>IF(AND(AN$1=$D$9,AN$2=$E$9),$C$9,0)</f>
        <v/>
      </c>
      <c r="AO33" s="21">
        <f>IF(AND(AO$1=$D$9,AO$2=$E$9),$C$9,0)</f>
        <v/>
      </c>
      <c r="AP33" s="21">
        <f>IF(AND(AP$1=$D$9,AP$2=$E$9),$C$9,0)</f>
        <v/>
      </c>
      <c r="AQ33" s="21">
        <f>IF(AND(AQ$1=$D$9,AQ$2=$E$9),$C$9,0)</f>
        <v/>
      </c>
      <c r="AR33" s="21">
        <f>IF(AND(AR$1=$D$9,AR$2=$E$9),$C$9,0)</f>
        <v/>
      </c>
      <c r="AS33" s="21">
        <f>IF(AND(AS$1=$D$9,AS$2=$E$9),$C$9,0)</f>
        <v/>
      </c>
      <c r="AT33" s="21">
        <f>IF(AND(AT$1=$D$9,AT$2=$E$9),$C$9,0)</f>
        <v/>
      </c>
      <c r="AU33" s="21">
        <f>IF(AND(AU$1=$D$9,AU$2=$E$9),$C$9,0)</f>
        <v/>
      </c>
      <c r="AV33" s="21">
        <f>IF(AND(AV$1=$D$9,AV$2=$E$9),$C$9,0)</f>
        <v/>
      </c>
      <c r="AW33" s="21">
        <f>IF(AND(AW$1=$D$9,AW$2=$E$9),$C$9,0)</f>
        <v/>
      </c>
      <c r="AX33" s="21">
        <f>IF(AND(AX$1=$D$9,AX$2=$E$9),$C$9,0)</f>
        <v/>
      </c>
      <c r="AY33" s="21">
        <f>IF(AND(AY$1=$D$9,AY$2=$E$9),$C$9,0)</f>
        <v/>
      </c>
      <c r="AZ33" s="21">
        <f>IF(AND(AZ$1=$D$9,AZ$2=$E$9),$C$9,0)</f>
        <v/>
      </c>
      <c r="BA33" s="21">
        <f>IF(AND(BA$1=$D$9,BA$2=$E$9),$C$9,0)</f>
        <v/>
      </c>
      <c r="BB33" s="21">
        <f>IF(AND(BB$1=$D$9,BB$2=$E$9),$C$9,0)</f>
        <v/>
      </c>
    </row>
    <row r="34">
      <c r="A34" t="inlineStr">
        <is>
          <t>Home Office Pos 5 — Ausgabe</t>
        </is>
      </c>
      <c r="B34" s="21">
        <f>IF(AND(B$1=$D$10,B$2=$E$10),$C$10,0)</f>
        <v/>
      </c>
      <c r="C34" s="21">
        <f>IF(AND(C$1=$D$10,C$2=$E$10),$C$10,0)</f>
        <v/>
      </c>
      <c r="D34" s="21">
        <f>IF(AND(D$1=$D$10,D$2=$E$10),$C$10,0)</f>
        <v/>
      </c>
      <c r="E34" s="21">
        <f>IF(AND(E$1=$D$10,E$2=$E$10),$C$10,0)</f>
        <v/>
      </c>
      <c r="F34" s="21">
        <f>IF(AND(F$1=$D$10,F$2=$E$10),$C$10,0)</f>
        <v/>
      </c>
      <c r="G34" s="21">
        <f>IF(AND(G$1=$D$10,G$2=$E$10),$C$10,0)</f>
        <v/>
      </c>
      <c r="H34" s="21">
        <f>IF(AND(H$1=$D$10,H$2=$E$10),$C$10,0)</f>
        <v/>
      </c>
      <c r="I34" s="21">
        <f>IF(AND(I$1=$D$10,I$2=$E$10),$C$10,0)</f>
        <v/>
      </c>
      <c r="J34" s="21">
        <f>IF(AND(J$1=$D$10,J$2=$E$10),$C$10,0)</f>
        <v/>
      </c>
      <c r="K34" s="21">
        <f>IF(AND(K$1=$D$10,K$2=$E$10),$C$10,0)</f>
        <v/>
      </c>
      <c r="L34" s="21">
        <f>IF(AND(L$1=$D$10,L$2=$E$10),$C$10,0)</f>
        <v/>
      </c>
      <c r="M34" s="21">
        <f>IF(AND(M$1=$D$10,M$2=$E$10),$C$10,0)</f>
        <v/>
      </c>
      <c r="N34" s="21">
        <f>IF(AND(N$1=$D$10,N$2=$E$10),$C$10,0)</f>
        <v/>
      </c>
      <c r="O34" s="21">
        <f>IF(AND(O$1=$D$10,O$2=$E$10),$C$10,0)</f>
        <v/>
      </c>
      <c r="P34" s="21">
        <f>IF(AND(P$1=$D$10,P$2=$E$10),$C$10,0)</f>
        <v/>
      </c>
      <c r="Q34" s="21">
        <f>IF(AND(Q$1=$D$10,Q$2=$E$10),$C$10,0)</f>
        <v/>
      </c>
      <c r="R34" s="21">
        <f>IF(AND(R$1=$D$10,R$2=$E$10),$C$10,0)</f>
        <v/>
      </c>
      <c r="S34" s="21">
        <f>IF(AND(S$1=$D$10,S$2=$E$10),$C$10,0)</f>
        <v/>
      </c>
      <c r="T34" s="21">
        <f>IF(AND(T$1=$D$10,T$2=$E$10),$C$10,0)</f>
        <v/>
      </c>
      <c r="U34" s="21">
        <f>IF(AND(U$1=$D$10,U$2=$E$10),$C$10,0)</f>
        <v/>
      </c>
      <c r="V34" s="21">
        <f>IF(AND(V$1=$D$10,V$2=$E$10),$C$10,0)</f>
        <v/>
      </c>
      <c r="W34" s="21">
        <f>IF(AND(W$1=$D$10,W$2=$E$10),$C$10,0)</f>
        <v/>
      </c>
      <c r="X34" s="21">
        <f>IF(AND(X$1=$D$10,X$2=$E$10),$C$10,0)</f>
        <v/>
      </c>
      <c r="Y34" s="21">
        <f>IF(AND(Y$1=$D$10,Y$2=$E$10),$C$10,0)</f>
        <v/>
      </c>
      <c r="Z34" s="21">
        <f>IF(AND(Z$1=$D$10,Z$2=$E$10),$C$10,0)</f>
        <v/>
      </c>
      <c r="AA34" s="21">
        <f>IF(AND(AA$1=$D$10,AA$2=$E$10),$C$10,0)</f>
        <v/>
      </c>
      <c r="AB34" s="21">
        <f>IF(AND(AB$1=$D$10,AB$2=$E$10),$C$10,0)</f>
        <v/>
      </c>
      <c r="AC34" s="21">
        <f>IF(AND(AC$1=$D$10,AC$2=$E$10),$C$10,0)</f>
        <v/>
      </c>
      <c r="AD34" s="21">
        <f>IF(AND(AD$1=$D$10,AD$2=$E$10),$C$10,0)</f>
        <v/>
      </c>
      <c r="AE34" s="21">
        <f>IF(AND(AE$1=$D$10,AE$2=$E$10),$C$10,0)</f>
        <v/>
      </c>
      <c r="AF34" s="21">
        <f>IF(AND(AF$1=$D$10,AF$2=$E$10),$C$10,0)</f>
        <v/>
      </c>
      <c r="AG34" s="21">
        <f>IF(AND(AG$1=$D$10,AG$2=$E$10),$C$10,0)</f>
        <v/>
      </c>
      <c r="AH34" s="21">
        <f>IF(AND(AH$1=$D$10,AH$2=$E$10),$C$10,0)</f>
        <v/>
      </c>
      <c r="AI34" s="21">
        <f>IF(AND(AI$1=$D$10,AI$2=$E$10),$C$10,0)</f>
        <v/>
      </c>
      <c r="AJ34" s="21">
        <f>IF(AND(AJ$1=$D$10,AJ$2=$E$10),$C$10,0)</f>
        <v/>
      </c>
      <c r="AK34" s="21">
        <f>IF(AND(AK$1=$D$10,AK$2=$E$10),$C$10,0)</f>
        <v/>
      </c>
      <c r="AL34" s="21">
        <f>IF(AND(AL$1=$D$10,AL$2=$E$10),$C$10,0)</f>
        <v/>
      </c>
      <c r="AM34" s="21">
        <f>IF(AND(AM$1=$D$10,AM$2=$E$10),$C$10,0)</f>
        <v/>
      </c>
      <c r="AN34" s="21">
        <f>IF(AND(AN$1=$D$10,AN$2=$E$10),$C$10,0)</f>
        <v/>
      </c>
      <c r="AO34" s="21">
        <f>IF(AND(AO$1=$D$10,AO$2=$E$10),$C$10,0)</f>
        <v/>
      </c>
      <c r="AP34" s="21">
        <f>IF(AND(AP$1=$D$10,AP$2=$E$10),$C$10,0)</f>
        <v/>
      </c>
      <c r="AQ34" s="21">
        <f>IF(AND(AQ$1=$D$10,AQ$2=$E$10),$C$10,0)</f>
        <v/>
      </c>
      <c r="AR34" s="21">
        <f>IF(AND(AR$1=$D$10,AR$2=$E$10),$C$10,0)</f>
        <v/>
      </c>
      <c r="AS34" s="21">
        <f>IF(AND(AS$1=$D$10,AS$2=$E$10),$C$10,0)</f>
        <v/>
      </c>
      <c r="AT34" s="21">
        <f>IF(AND(AT$1=$D$10,AT$2=$E$10),$C$10,0)</f>
        <v/>
      </c>
      <c r="AU34" s="21">
        <f>IF(AND(AU$1=$D$10,AU$2=$E$10),$C$10,0)</f>
        <v/>
      </c>
      <c r="AV34" s="21">
        <f>IF(AND(AV$1=$D$10,AV$2=$E$10),$C$10,0)</f>
        <v/>
      </c>
      <c r="AW34" s="21">
        <f>IF(AND(AW$1=$D$10,AW$2=$E$10),$C$10,0)</f>
        <v/>
      </c>
      <c r="AX34" s="21">
        <f>IF(AND(AX$1=$D$10,AX$2=$E$10),$C$10,0)</f>
        <v/>
      </c>
      <c r="AY34" s="21">
        <f>IF(AND(AY$1=$D$10,AY$2=$E$10),$C$10,0)</f>
        <v/>
      </c>
      <c r="AZ34" s="21">
        <f>IF(AND(AZ$1=$D$10,AZ$2=$E$10),$C$10,0)</f>
        <v/>
      </c>
      <c r="BA34" s="21">
        <f>IF(AND(BA$1=$D$10,BA$2=$E$10),$C$10,0)</f>
        <v/>
      </c>
      <c r="BB34" s="21">
        <f>IF(AND(BB$1=$D$10,BB$2=$E$10),$C$10,0)</f>
        <v/>
      </c>
    </row>
    <row r="35">
      <c r="A35" t="inlineStr">
        <is>
          <t>Home Office Pos 6 — Ausgabe</t>
        </is>
      </c>
      <c r="B35" s="21">
        <f>IF(AND(B$1=$D$11,B$2=$E$11),$C$11,0)</f>
        <v/>
      </c>
      <c r="C35" s="21">
        <f>IF(AND(C$1=$D$11,C$2=$E$11),$C$11,0)</f>
        <v/>
      </c>
      <c r="D35" s="21">
        <f>IF(AND(D$1=$D$11,D$2=$E$11),$C$11,0)</f>
        <v/>
      </c>
      <c r="E35" s="21">
        <f>IF(AND(E$1=$D$11,E$2=$E$11),$C$11,0)</f>
        <v/>
      </c>
      <c r="F35" s="21">
        <f>IF(AND(F$1=$D$11,F$2=$E$11),$C$11,0)</f>
        <v/>
      </c>
      <c r="G35" s="21">
        <f>IF(AND(G$1=$D$11,G$2=$E$11),$C$11,0)</f>
        <v/>
      </c>
      <c r="H35" s="21">
        <f>IF(AND(H$1=$D$11,H$2=$E$11),$C$11,0)</f>
        <v/>
      </c>
      <c r="I35" s="21">
        <f>IF(AND(I$1=$D$11,I$2=$E$11),$C$11,0)</f>
        <v/>
      </c>
      <c r="J35" s="21">
        <f>IF(AND(J$1=$D$11,J$2=$E$11),$C$11,0)</f>
        <v/>
      </c>
      <c r="K35" s="21">
        <f>IF(AND(K$1=$D$11,K$2=$E$11),$C$11,0)</f>
        <v/>
      </c>
      <c r="L35" s="21">
        <f>IF(AND(L$1=$D$11,L$2=$E$11),$C$11,0)</f>
        <v/>
      </c>
      <c r="M35" s="21">
        <f>IF(AND(M$1=$D$11,M$2=$E$11),$C$11,0)</f>
        <v/>
      </c>
      <c r="N35" s="21">
        <f>IF(AND(N$1=$D$11,N$2=$E$11),$C$11,0)</f>
        <v/>
      </c>
      <c r="O35" s="21">
        <f>IF(AND(O$1=$D$11,O$2=$E$11),$C$11,0)</f>
        <v/>
      </c>
      <c r="P35" s="21">
        <f>IF(AND(P$1=$D$11,P$2=$E$11),$C$11,0)</f>
        <v/>
      </c>
      <c r="Q35" s="21">
        <f>IF(AND(Q$1=$D$11,Q$2=$E$11),$C$11,0)</f>
        <v/>
      </c>
      <c r="R35" s="21">
        <f>IF(AND(R$1=$D$11,R$2=$E$11),$C$11,0)</f>
        <v/>
      </c>
      <c r="S35" s="21">
        <f>IF(AND(S$1=$D$11,S$2=$E$11),$C$11,0)</f>
        <v/>
      </c>
      <c r="T35" s="21">
        <f>IF(AND(T$1=$D$11,T$2=$E$11),$C$11,0)</f>
        <v/>
      </c>
      <c r="U35" s="21">
        <f>IF(AND(U$1=$D$11,U$2=$E$11),$C$11,0)</f>
        <v/>
      </c>
      <c r="V35" s="21">
        <f>IF(AND(V$1=$D$11,V$2=$E$11),$C$11,0)</f>
        <v/>
      </c>
      <c r="W35" s="21">
        <f>IF(AND(W$1=$D$11,W$2=$E$11),$C$11,0)</f>
        <v/>
      </c>
      <c r="X35" s="21">
        <f>IF(AND(X$1=$D$11,X$2=$E$11),$C$11,0)</f>
        <v/>
      </c>
      <c r="Y35" s="21">
        <f>IF(AND(Y$1=$D$11,Y$2=$E$11),$C$11,0)</f>
        <v/>
      </c>
      <c r="Z35" s="21">
        <f>IF(AND(Z$1=$D$11,Z$2=$E$11),$C$11,0)</f>
        <v/>
      </c>
      <c r="AA35" s="21">
        <f>IF(AND(AA$1=$D$11,AA$2=$E$11),$C$11,0)</f>
        <v/>
      </c>
      <c r="AB35" s="21">
        <f>IF(AND(AB$1=$D$11,AB$2=$E$11),$C$11,0)</f>
        <v/>
      </c>
      <c r="AC35" s="21">
        <f>IF(AND(AC$1=$D$11,AC$2=$E$11),$C$11,0)</f>
        <v/>
      </c>
      <c r="AD35" s="21">
        <f>IF(AND(AD$1=$D$11,AD$2=$E$11),$C$11,0)</f>
        <v/>
      </c>
      <c r="AE35" s="21">
        <f>IF(AND(AE$1=$D$11,AE$2=$E$11),$C$11,0)</f>
        <v/>
      </c>
      <c r="AF35" s="21">
        <f>IF(AND(AF$1=$D$11,AF$2=$E$11),$C$11,0)</f>
        <v/>
      </c>
      <c r="AG35" s="21">
        <f>IF(AND(AG$1=$D$11,AG$2=$E$11),$C$11,0)</f>
        <v/>
      </c>
      <c r="AH35" s="21">
        <f>IF(AND(AH$1=$D$11,AH$2=$E$11),$C$11,0)</f>
        <v/>
      </c>
      <c r="AI35" s="21">
        <f>IF(AND(AI$1=$D$11,AI$2=$E$11),$C$11,0)</f>
        <v/>
      </c>
      <c r="AJ35" s="21">
        <f>IF(AND(AJ$1=$D$11,AJ$2=$E$11),$C$11,0)</f>
        <v/>
      </c>
      <c r="AK35" s="21">
        <f>IF(AND(AK$1=$D$11,AK$2=$E$11),$C$11,0)</f>
        <v/>
      </c>
      <c r="AL35" s="21">
        <f>IF(AND(AL$1=$D$11,AL$2=$E$11),$C$11,0)</f>
        <v/>
      </c>
      <c r="AM35" s="21">
        <f>IF(AND(AM$1=$D$11,AM$2=$E$11),$C$11,0)</f>
        <v/>
      </c>
      <c r="AN35" s="21">
        <f>IF(AND(AN$1=$D$11,AN$2=$E$11),$C$11,0)</f>
        <v/>
      </c>
      <c r="AO35" s="21">
        <f>IF(AND(AO$1=$D$11,AO$2=$E$11),$C$11,0)</f>
        <v/>
      </c>
      <c r="AP35" s="21">
        <f>IF(AND(AP$1=$D$11,AP$2=$E$11),$C$11,0)</f>
        <v/>
      </c>
      <c r="AQ35" s="21">
        <f>IF(AND(AQ$1=$D$11,AQ$2=$E$11),$C$11,0)</f>
        <v/>
      </c>
      <c r="AR35" s="21">
        <f>IF(AND(AR$1=$D$11,AR$2=$E$11),$C$11,0)</f>
        <v/>
      </c>
      <c r="AS35" s="21">
        <f>IF(AND(AS$1=$D$11,AS$2=$E$11),$C$11,0)</f>
        <v/>
      </c>
      <c r="AT35" s="21">
        <f>IF(AND(AT$1=$D$11,AT$2=$E$11),$C$11,0)</f>
        <v/>
      </c>
      <c r="AU35" s="21">
        <f>IF(AND(AU$1=$D$11,AU$2=$E$11),$C$11,0)</f>
        <v/>
      </c>
      <c r="AV35" s="21">
        <f>IF(AND(AV$1=$D$11,AV$2=$E$11),$C$11,0)</f>
        <v/>
      </c>
      <c r="AW35" s="21">
        <f>IF(AND(AW$1=$D$11,AW$2=$E$11),$C$11,0)</f>
        <v/>
      </c>
      <c r="AX35" s="21">
        <f>IF(AND(AX$1=$D$11,AX$2=$E$11),$C$11,0)</f>
        <v/>
      </c>
      <c r="AY35" s="21">
        <f>IF(AND(AY$1=$D$11,AY$2=$E$11),$C$11,0)</f>
        <v/>
      </c>
      <c r="AZ35" s="21">
        <f>IF(AND(AZ$1=$D$11,AZ$2=$E$11),$C$11,0)</f>
        <v/>
      </c>
      <c r="BA35" s="21">
        <f>IF(AND(BA$1=$D$11,BA$2=$E$11),$C$11,0)</f>
        <v/>
      </c>
      <c r="BB35" s="21">
        <f>IF(AND(BB$1=$D$11,BB$2=$E$11),$C$11,0)</f>
        <v/>
      </c>
    </row>
    <row r="36">
      <c r="A36" t="inlineStr">
        <is>
          <t>Home Office Pos 7 — Ausgabe</t>
        </is>
      </c>
      <c r="B36" s="21">
        <f>IF(AND(B$1=$D$12,B$2=$E$12),$C$12,0)</f>
        <v/>
      </c>
      <c r="C36" s="21">
        <f>IF(AND(C$1=$D$12,C$2=$E$12),$C$12,0)</f>
        <v/>
      </c>
      <c r="D36" s="21">
        <f>IF(AND(D$1=$D$12,D$2=$E$12),$C$12,0)</f>
        <v/>
      </c>
      <c r="E36" s="21">
        <f>IF(AND(E$1=$D$12,E$2=$E$12),$C$12,0)</f>
        <v/>
      </c>
      <c r="F36" s="21">
        <f>IF(AND(F$1=$D$12,F$2=$E$12),$C$12,0)</f>
        <v/>
      </c>
      <c r="G36" s="21">
        <f>IF(AND(G$1=$D$12,G$2=$E$12),$C$12,0)</f>
        <v/>
      </c>
      <c r="H36" s="21">
        <f>IF(AND(H$1=$D$12,H$2=$E$12),$C$12,0)</f>
        <v/>
      </c>
      <c r="I36" s="21">
        <f>IF(AND(I$1=$D$12,I$2=$E$12),$C$12,0)</f>
        <v/>
      </c>
      <c r="J36" s="21">
        <f>IF(AND(J$1=$D$12,J$2=$E$12),$C$12,0)</f>
        <v/>
      </c>
      <c r="K36" s="21">
        <f>IF(AND(K$1=$D$12,K$2=$E$12),$C$12,0)</f>
        <v/>
      </c>
      <c r="L36" s="21">
        <f>IF(AND(L$1=$D$12,L$2=$E$12),$C$12,0)</f>
        <v/>
      </c>
      <c r="M36" s="21">
        <f>IF(AND(M$1=$D$12,M$2=$E$12),$C$12,0)</f>
        <v/>
      </c>
      <c r="N36" s="21">
        <f>IF(AND(N$1=$D$12,N$2=$E$12),$C$12,0)</f>
        <v/>
      </c>
      <c r="O36" s="21">
        <f>IF(AND(O$1=$D$12,O$2=$E$12),$C$12,0)</f>
        <v/>
      </c>
      <c r="P36" s="21">
        <f>IF(AND(P$1=$D$12,P$2=$E$12),$C$12,0)</f>
        <v/>
      </c>
      <c r="Q36" s="21">
        <f>IF(AND(Q$1=$D$12,Q$2=$E$12),$C$12,0)</f>
        <v/>
      </c>
      <c r="R36" s="21">
        <f>IF(AND(R$1=$D$12,R$2=$E$12),$C$12,0)</f>
        <v/>
      </c>
      <c r="S36" s="21">
        <f>IF(AND(S$1=$D$12,S$2=$E$12),$C$12,0)</f>
        <v/>
      </c>
      <c r="T36" s="21">
        <f>IF(AND(T$1=$D$12,T$2=$E$12),$C$12,0)</f>
        <v/>
      </c>
      <c r="U36" s="21">
        <f>IF(AND(U$1=$D$12,U$2=$E$12),$C$12,0)</f>
        <v/>
      </c>
      <c r="V36" s="21">
        <f>IF(AND(V$1=$D$12,V$2=$E$12),$C$12,0)</f>
        <v/>
      </c>
      <c r="W36" s="21">
        <f>IF(AND(W$1=$D$12,W$2=$E$12),$C$12,0)</f>
        <v/>
      </c>
      <c r="X36" s="21">
        <f>IF(AND(X$1=$D$12,X$2=$E$12),$C$12,0)</f>
        <v/>
      </c>
      <c r="Y36" s="21">
        <f>IF(AND(Y$1=$D$12,Y$2=$E$12),$C$12,0)</f>
        <v/>
      </c>
      <c r="Z36" s="21">
        <f>IF(AND(Z$1=$D$12,Z$2=$E$12),$C$12,0)</f>
        <v/>
      </c>
      <c r="AA36" s="21">
        <f>IF(AND(AA$1=$D$12,AA$2=$E$12),$C$12,0)</f>
        <v/>
      </c>
      <c r="AB36" s="21">
        <f>IF(AND(AB$1=$D$12,AB$2=$E$12),$C$12,0)</f>
        <v/>
      </c>
      <c r="AC36" s="21">
        <f>IF(AND(AC$1=$D$12,AC$2=$E$12),$C$12,0)</f>
        <v/>
      </c>
      <c r="AD36" s="21">
        <f>IF(AND(AD$1=$D$12,AD$2=$E$12),$C$12,0)</f>
        <v/>
      </c>
      <c r="AE36" s="21">
        <f>IF(AND(AE$1=$D$12,AE$2=$E$12),$C$12,0)</f>
        <v/>
      </c>
      <c r="AF36" s="21">
        <f>IF(AND(AF$1=$D$12,AF$2=$E$12),$C$12,0)</f>
        <v/>
      </c>
      <c r="AG36" s="21">
        <f>IF(AND(AG$1=$D$12,AG$2=$E$12),$C$12,0)</f>
        <v/>
      </c>
      <c r="AH36" s="21">
        <f>IF(AND(AH$1=$D$12,AH$2=$E$12),$C$12,0)</f>
        <v/>
      </c>
      <c r="AI36" s="21">
        <f>IF(AND(AI$1=$D$12,AI$2=$E$12),$C$12,0)</f>
        <v/>
      </c>
      <c r="AJ36" s="21">
        <f>IF(AND(AJ$1=$D$12,AJ$2=$E$12),$C$12,0)</f>
        <v/>
      </c>
      <c r="AK36" s="21">
        <f>IF(AND(AK$1=$D$12,AK$2=$E$12),$C$12,0)</f>
        <v/>
      </c>
      <c r="AL36" s="21">
        <f>IF(AND(AL$1=$D$12,AL$2=$E$12),$C$12,0)</f>
        <v/>
      </c>
      <c r="AM36" s="21">
        <f>IF(AND(AM$1=$D$12,AM$2=$E$12),$C$12,0)</f>
        <v/>
      </c>
      <c r="AN36" s="21">
        <f>IF(AND(AN$1=$D$12,AN$2=$E$12),$C$12,0)</f>
        <v/>
      </c>
      <c r="AO36" s="21">
        <f>IF(AND(AO$1=$D$12,AO$2=$E$12),$C$12,0)</f>
        <v/>
      </c>
      <c r="AP36" s="21">
        <f>IF(AND(AP$1=$D$12,AP$2=$E$12),$C$12,0)</f>
        <v/>
      </c>
      <c r="AQ36" s="21">
        <f>IF(AND(AQ$1=$D$12,AQ$2=$E$12),$C$12,0)</f>
        <v/>
      </c>
      <c r="AR36" s="21">
        <f>IF(AND(AR$1=$D$12,AR$2=$E$12),$C$12,0)</f>
        <v/>
      </c>
      <c r="AS36" s="21">
        <f>IF(AND(AS$1=$D$12,AS$2=$E$12),$C$12,0)</f>
        <v/>
      </c>
      <c r="AT36" s="21">
        <f>IF(AND(AT$1=$D$12,AT$2=$E$12),$C$12,0)</f>
        <v/>
      </c>
      <c r="AU36" s="21">
        <f>IF(AND(AU$1=$D$12,AU$2=$E$12),$C$12,0)</f>
        <v/>
      </c>
      <c r="AV36" s="21">
        <f>IF(AND(AV$1=$D$12,AV$2=$E$12),$C$12,0)</f>
        <v/>
      </c>
      <c r="AW36" s="21">
        <f>IF(AND(AW$1=$D$12,AW$2=$E$12),$C$12,0)</f>
        <v/>
      </c>
      <c r="AX36" s="21">
        <f>IF(AND(AX$1=$D$12,AX$2=$E$12),$C$12,0)</f>
        <v/>
      </c>
      <c r="AY36" s="21">
        <f>IF(AND(AY$1=$D$12,AY$2=$E$12),$C$12,0)</f>
        <v/>
      </c>
      <c r="AZ36" s="21">
        <f>IF(AND(AZ$1=$D$12,AZ$2=$E$12),$C$12,0)</f>
        <v/>
      </c>
      <c r="BA36" s="21">
        <f>IF(AND(BA$1=$D$12,BA$2=$E$12),$C$12,0)</f>
        <v/>
      </c>
      <c r="BB36" s="21">
        <f>IF(AND(BB$1=$D$12,BB$2=$E$12),$C$12,0)</f>
        <v/>
      </c>
    </row>
    <row r="37">
      <c r="A37" t="inlineStr">
        <is>
          <t>Home Office Pos 8 — Ausgabe</t>
        </is>
      </c>
      <c r="B37" s="21">
        <f>IF(AND(B$1=$D$13,B$2=$E$13),$C$13,0)</f>
        <v/>
      </c>
      <c r="C37" s="21">
        <f>IF(AND(C$1=$D$13,C$2=$E$13),$C$13,0)</f>
        <v/>
      </c>
      <c r="D37" s="21">
        <f>IF(AND(D$1=$D$13,D$2=$E$13),$C$13,0)</f>
        <v/>
      </c>
      <c r="E37" s="21">
        <f>IF(AND(E$1=$D$13,E$2=$E$13),$C$13,0)</f>
        <v/>
      </c>
      <c r="F37" s="21">
        <f>IF(AND(F$1=$D$13,F$2=$E$13),$C$13,0)</f>
        <v/>
      </c>
      <c r="G37" s="21">
        <f>IF(AND(G$1=$D$13,G$2=$E$13),$C$13,0)</f>
        <v/>
      </c>
      <c r="H37" s="21">
        <f>IF(AND(H$1=$D$13,H$2=$E$13),$C$13,0)</f>
        <v/>
      </c>
      <c r="I37" s="21">
        <f>IF(AND(I$1=$D$13,I$2=$E$13),$C$13,0)</f>
        <v/>
      </c>
      <c r="J37" s="21">
        <f>IF(AND(J$1=$D$13,J$2=$E$13),$C$13,0)</f>
        <v/>
      </c>
      <c r="K37" s="21">
        <f>IF(AND(K$1=$D$13,K$2=$E$13),$C$13,0)</f>
        <v/>
      </c>
      <c r="L37" s="21">
        <f>IF(AND(L$1=$D$13,L$2=$E$13),$C$13,0)</f>
        <v/>
      </c>
      <c r="M37" s="21">
        <f>IF(AND(M$1=$D$13,M$2=$E$13),$C$13,0)</f>
        <v/>
      </c>
      <c r="N37" s="21">
        <f>IF(AND(N$1=$D$13,N$2=$E$13),$C$13,0)</f>
        <v/>
      </c>
      <c r="O37" s="21">
        <f>IF(AND(O$1=$D$13,O$2=$E$13),$C$13,0)</f>
        <v/>
      </c>
      <c r="P37" s="21">
        <f>IF(AND(P$1=$D$13,P$2=$E$13),$C$13,0)</f>
        <v/>
      </c>
      <c r="Q37" s="21">
        <f>IF(AND(Q$1=$D$13,Q$2=$E$13),$C$13,0)</f>
        <v/>
      </c>
      <c r="R37" s="21">
        <f>IF(AND(R$1=$D$13,R$2=$E$13),$C$13,0)</f>
        <v/>
      </c>
      <c r="S37" s="21">
        <f>IF(AND(S$1=$D$13,S$2=$E$13),$C$13,0)</f>
        <v/>
      </c>
      <c r="T37" s="21">
        <f>IF(AND(T$1=$D$13,T$2=$E$13),$C$13,0)</f>
        <v/>
      </c>
      <c r="U37" s="21">
        <f>IF(AND(U$1=$D$13,U$2=$E$13),$C$13,0)</f>
        <v/>
      </c>
      <c r="V37" s="21">
        <f>IF(AND(V$1=$D$13,V$2=$E$13),$C$13,0)</f>
        <v/>
      </c>
      <c r="W37" s="21">
        <f>IF(AND(W$1=$D$13,W$2=$E$13),$C$13,0)</f>
        <v/>
      </c>
      <c r="X37" s="21">
        <f>IF(AND(X$1=$D$13,X$2=$E$13),$C$13,0)</f>
        <v/>
      </c>
      <c r="Y37" s="21">
        <f>IF(AND(Y$1=$D$13,Y$2=$E$13),$C$13,0)</f>
        <v/>
      </c>
      <c r="Z37" s="21">
        <f>IF(AND(Z$1=$D$13,Z$2=$E$13),$C$13,0)</f>
        <v/>
      </c>
      <c r="AA37" s="21">
        <f>IF(AND(AA$1=$D$13,AA$2=$E$13),$C$13,0)</f>
        <v/>
      </c>
      <c r="AB37" s="21">
        <f>IF(AND(AB$1=$D$13,AB$2=$E$13),$C$13,0)</f>
        <v/>
      </c>
      <c r="AC37" s="21">
        <f>IF(AND(AC$1=$D$13,AC$2=$E$13),$C$13,0)</f>
        <v/>
      </c>
      <c r="AD37" s="21">
        <f>IF(AND(AD$1=$D$13,AD$2=$E$13),$C$13,0)</f>
        <v/>
      </c>
      <c r="AE37" s="21">
        <f>IF(AND(AE$1=$D$13,AE$2=$E$13),$C$13,0)</f>
        <v/>
      </c>
      <c r="AF37" s="21">
        <f>IF(AND(AF$1=$D$13,AF$2=$E$13),$C$13,0)</f>
        <v/>
      </c>
      <c r="AG37" s="21">
        <f>IF(AND(AG$1=$D$13,AG$2=$E$13),$C$13,0)</f>
        <v/>
      </c>
      <c r="AH37" s="21">
        <f>IF(AND(AH$1=$D$13,AH$2=$E$13),$C$13,0)</f>
        <v/>
      </c>
      <c r="AI37" s="21">
        <f>IF(AND(AI$1=$D$13,AI$2=$E$13),$C$13,0)</f>
        <v/>
      </c>
      <c r="AJ37" s="21">
        <f>IF(AND(AJ$1=$D$13,AJ$2=$E$13),$C$13,0)</f>
        <v/>
      </c>
      <c r="AK37" s="21">
        <f>IF(AND(AK$1=$D$13,AK$2=$E$13),$C$13,0)</f>
        <v/>
      </c>
      <c r="AL37" s="21">
        <f>IF(AND(AL$1=$D$13,AL$2=$E$13),$C$13,0)</f>
        <v/>
      </c>
      <c r="AM37" s="21">
        <f>IF(AND(AM$1=$D$13,AM$2=$E$13),$C$13,0)</f>
        <v/>
      </c>
      <c r="AN37" s="21">
        <f>IF(AND(AN$1=$D$13,AN$2=$E$13),$C$13,0)</f>
        <v/>
      </c>
      <c r="AO37" s="21">
        <f>IF(AND(AO$1=$D$13,AO$2=$E$13),$C$13,0)</f>
        <v/>
      </c>
      <c r="AP37" s="21">
        <f>IF(AND(AP$1=$D$13,AP$2=$E$13),$C$13,0)</f>
        <v/>
      </c>
      <c r="AQ37" s="21">
        <f>IF(AND(AQ$1=$D$13,AQ$2=$E$13),$C$13,0)</f>
        <v/>
      </c>
      <c r="AR37" s="21">
        <f>IF(AND(AR$1=$D$13,AR$2=$E$13),$C$13,0)</f>
        <v/>
      </c>
      <c r="AS37" s="21">
        <f>IF(AND(AS$1=$D$13,AS$2=$E$13),$C$13,0)</f>
        <v/>
      </c>
      <c r="AT37" s="21">
        <f>IF(AND(AT$1=$D$13,AT$2=$E$13),$C$13,0)</f>
        <v/>
      </c>
      <c r="AU37" s="21">
        <f>IF(AND(AU$1=$D$13,AU$2=$E$13),$C$13,0)</f>
        <v/>
      </c>
      <c r="AV37" s="21">
        <f>IF(AND(AV$1=$D$13,AV$2=$E$13),$C$13,0)</f>
        <v/>
      </c>
      <c r="AW37" s="21">
        <f>IF(AND(AW$1=$D$13,AW$2=$E$13),$C$13,0)</f>
        <v/>
      </c>
      <c r="AX37" s="21">
        <f>IF(AND(AX$1=$D$13,AX$2=$E$13),$C$13,0)</f>
        <v/>
      </c>
      <c r="AY37" s="21">
        <f>IF(AND(AY$1=$D$13,AY$2=$E$13),$C$13,0)</f>
        <v/>
      </c>
      <c r="AZ37" s="21">
        <f>IF(AND(AZ$1=$D$13,AZ$2=$E$13),$C$13,0)</f>
        <v/>
      </c>
      <c r="BA37" s="21">
        <f>IF(AND(BA$1=$D$13,BA$2=$E$13),$C$13,0)</f>
        <v/>
      </c>
      <c r="BB37" s="21">
        <f>IF(AND(BB$1=$D$13,BB$2=$E$13),$C$13,0)</f>
        <v/>
      </c>
    </row>
    <row r="38">
      <c r="A38" t="inlineStr">
        <is>
          <t>Home Office Pos 9 — Ausgabe</t>
        </is>
      </c>
      <c r="B38" s="21">
        <f>IF(AND(B$1=$D$14,B$2=$E$14),$C$14,0)</f>
        <v/>
      </c>
      <c r="C38" s="21">
        <f>IF(AND(C$1=$D$14,C$2=$E$14),$C$14,0)</f>
        <v/>
      </c>
      <c r="D38" s="21">
        <f>IF(AND(D$1=$D$14,D$2=$E$14),$C$14,0)</f>
        <v/>
      </c>
      <c r="E38" s="21">
        <f>IF(AND(E$1=$D$14,E$2=$E$14),$C$14,0)</f>
        <v/>
      </c>
      <c r="F38" s="21">
        <f>IF(AND(F$1=$D$14,F$2=$E$14),$C$14,0)</f>
        <v/>
      </c>
      <c r="G38" s="21">
        <f>IF(AND(G$1=$D$14,G$2=$E$14),$C$14,0)</f>
        <v/>
      </c>
      <c r="H38" s="21">
        <f>IF(AND(H$1=$D$14,H$2=$E$14),$C$14,0)</f>
        <v/>
      </c>
      <c r="I38" s="21">
        <f>IF(AND(I$1=$D$14,I$2=$E$14),$C$14,0)</f>
        <v/>
      </c>
      <c r="J38" s="21">
        <f>IF(AND(J$1=$D$14,J$2=$E$14),$C$14,0)</f>
        <v/>
      </c>
      <c r="K38" s="21">
        <f>IF(AND(K$1=$D$14,K$2=$E$14),$C$14,0)</f>
        <v/>
      </c>
      <c r="L38" s="21">
        <f>IF(AND(L$1=$D$14,L$2=$E$14),$C$14,0)</f>
        <v/>
      </c>
      <c r="M38" s="21">
        <f>IF(AND(M$1=$D$14,M$2=$E$14),$C$14,0)</f>
        <v/>
      </c>
      <c r="N38" s="21">
        <f>IF(AND(N$1=$D$14,N$2=$E$14),$C$14,0)</f>
        <v/>
      </c>
      <c r="O38" s="21">
        <f>IF(AND(O$1=$D$14,O$2=$E$14),$C$14,0)</f>
        <v/>
      </c>
      <c r="P38" s="21">
        <f>IF(AND(P$1=$D$14,P$2=$E$14),$C$14,0)</f>
        <v/>
      </c>
      <c r="Q38" s="21">
        <f>IF(AND(Q$1=$D$14,Q$2=$E$14),$C$14,0)</f>
        <v/>
      </c>
      <c r="R38" s="21">
        <f>IF(AND(R$1=$D$14,R$2=$E$14),$C$14,0)</f>
        <v/>
      </c>
      <c r="S38" s="21">
        <f>IF(AND(S$1=$D$14,S$2=$E$14),$C$14,0)</f>
        <v/>
      </c>
      <c r="T38" s="21">
        <f>IF(AND(T$1=$D$14,T$2=$E$14),$C$14,0)</f>
        <v/>
      </c>
      <c r="U38" s="21">
        <f>IF(AND(U$1=$D$14,U$2=$E$14),$C$14,0)</f>
        <v/>
      </c>
      <c r="V38" s="21">
        <f>IF(AND(V$1=$D$14,V$2=$E$14),$C$14,0)</f>
        <v/>
      </c>
      <c r="W38" s="21">
        <f>IF(AND(W$1=$D$14,W$2=$E$14),$C$14,0)</f>
        <v/>
      </c>
      <c r="X38" s="21">
        <f>IF(AND(X$1=$D$14,X$2=$E$14),$C$14,0)</f>
        <v/>
      </c>
      <c r="Y38" s="21">
        <f>IF(AND(Y$1=$D$14,Y$2=$E$14),$C$14,0)</f>
        <v/>
      </c>
      <c r="Z38" s="21">
        <f>IF(AND(Z$1=$D$14,Z$2=$E$14),$C$14,0)</f>
        <v/>
      </c>
      <c r="AA38" s="21">
        <f>IF(AND(AA$1=$D$14,AA$2=$E$14),$C$14,0)</f>
        <v/>
      </c>
      <c r="AB38" s="21">
        <f>IF(AND(AB$1=$D$14,AB$2=$E$14),$C$14,0)</f>
        <v/>
      </c>
      <c r="AC38" s="21">
        <f>IF(AND(AC$1=$D$14,AC$2=$E$14),$C$14,0)</f>
        <v/>
      </c>
      <c r="AD38" s="21">
        <f>IF(AND(AD$1=$D$14,AD$2=$E$14),$C$14,0)</f>
        <v/>
      </c>
      <c r="AE38" s="21">
        <f>IF(AND(AE$1=$D$14,AE$2=$E$14),$C$14,0)</f>
        <v/>
      </c>
      <c r="AF38" s="21">
        <f>IF(AND(AF$1=$D$14,AF$2=$E$14),$C$14,0)</f>
        <v/>
      </c>
      <c r="AG38" s="21">
        <f>IF(AND(AG$1=$D$14,AG$2=$E$14),$C$14,0)</f>
        <v/>
      </c>
      <c r="AH38" s="21">
        <f>IF(AND(AH$1=$D$14,AH$2=$E$14),$C$14,0)</f>
        <v/>
      </c>
      <c r="AI38" s="21">
        <f>IF(AND(AI$1=$D$14,AI$2=$E$14),$C$14,0)</f>
        <v/>
      </c>
      <c r="AJ38" s="21">
        <f>IF(AND(AJ$1=$D$14,AJ$2=$E$14),$C$14,0)</f>
        <v/>
      </c>
      <c r="AK38" s="21">
        <f>IF(AND(AK$1=$D$14,AK$2=$E$14),$C$14,0)</f>
        <v/>
      </c>
      <c r="AL38" s="21">
        <f>IF(AND(AL$1=$D$14,AL$2=$E$14),$C$14,0)</f>
        <v/>
      </c>
      <c r="AM38" s="21">
        <f>IF(AND(AM$1=$D$14,AM$2=$E$14),$C$14,0)</f>
        <v/>
      </c>
      <c r="AN38" s="21">
        <f>IF(AND(AN$1=$D$14,AN$2=$E$14),$C$14,0)</f>
        <v/>
      </c>
      <c r="AO38" s="21">
        <f>IF(AND(AO$1=$D$14,AO$2=$E$14),$C$14,0)</f>
        <v/>
      </c>
      <c r="AP38" s="21">
        <f>IF(AND(AP$1=$D$14,AP$2=$E$14),$C$14,0)</f>
        <v/>
      </c>
      <c r="AQ38" s="21">
        <f>IF(AND(AQ$1=$D$14,AQ$2=$E$14),$C$14,0)</f>
        <v/>
      </c>
      <c r="AR38" s="21">
        <f>IF(AND(AR$1=$D$14,AR$2=$E$14),$C$14,0)</f>
        <v/>
      </c>
      <c r="AS38" s="21">
        <f>IF(AND(AS$1=$D$14,AS$2=$E$14),$C$14,0)</f>
        <v/>
      </c>
      <c r="AT38" s="21">
        <f>IF(AND(AT$1=$D$14,AT$2=$E$14),$C$14,0)</f>
        <v/>
      </c>
      <c r="AU38" s="21">
        <f>IF(AND(AU$1=$D$14,AU$2=$E$14),$C$14,0)</f>
        <v/>
      </c>
      <c r="AV38" s="21">
        <f>IF(AND(AV$1=$D$14,AV$2=$E$14),$C$14,0)</f>
        <v/>
      </c>
      <c r="AW38" s="21">
        <f>IF(AND(AW$1=$D$14,AW$2=$E$14),$C$14,0)</f>
        <v/>
      </c>
      <c r="AX38" s="21">
        <f>IF(AND(AX$1=$D$14,AX$2=$E$14),$C$14,0)</f>
        <v/>
      </c>
      <c r="AY38" s="21">
        <f>IF(AND(AY$1=$D$14,AY$2=$E$14),$C$14,0)</f>
        <v/>
      </c>
      <c r="AZ38" s="21">
        <f>IF(AND(AZ$1=$D$14,AZ$2=$E$14),$C$14,0)</f>
        <v/>
      </c>
      <c r="BA38" s="21">
        <f>IF(AND(BA$1=$D$14,BA$2=$E$14),$C$14,0)</f>
        <v/>
      </c>
      <c r="BB38" s="21">
        <f>IF(AND(BB$1=$D$14,BB$2=$E$14),$C$14,0)</f>
        <v/>
      </c>
    </row>
    <row r="39">
      <c r="A39" t="inlineStr">
        <is>
          <t>Home Office Pos 10 — Ausgabe</t>
        </is>
      </c>
      <c r="B39" s="21">
        <f>IF(AND(B$1=$D$15,B$2=$E$15),$C$15,0)</f>
        <v/>
      </c>
      <c r="C39" s="21">
        <f>IF(AND(C$1=$D$15,C$2=$E$15),$C$15,0)</f>
        <v/>
      </c>
      <c r="D39" s="21">
        <f>IF(AND(D$1=$D$15,D$2=$E$15),$C$15,0)</f>
        <v/>
      </c>
      <c r="E39" s="21">
        <f>IF(AND(E$1=$D$15,E$2=$E$15),$C$15,0)</f>
        <v/>
      </c>
      <c r="F39" s="21">
        <f>IF(AND(F$1=$D$15,F$2=$E$15),$C$15,0)</f>
        <v/>
      </c>
      <c r="G39" s="21">
        <f>IF(AND(G$1=$D$15,G$2=$E$15),$C$15,0)</f>
        <v/>
      </c>
      <c r="H39" s="21">
        <f>IF(AND(H$1=$D$15,H$2=$E$15),$C$15,0)</f>
        <v/>
      </c>
      <c r="I39" s="21">
        <f>IF(AND(I$1=$D$15,I$2=$E$15),$C$15,0)</f>
        <v/>
      </c>
      <c r="J39" s="21">
        <f>IF(AND(J$1=$D$15,J$2=$E$15),$C$15,0)</f>
        <v/>
      </c>
      <c r="K39" s="21">
        <f>IF(AND(K$1=$D$15,K$2=$E$15),$C$15,0)</f>
        <v/>
      </c>
      <c r="L39" s="21">
        <f>IF(AND(L$1=$D$15,L$2=$E$15),$C$15,0)</f>
        <v/>
      </c>
      <c r="M39" s="21">
        <f>IF(AND(M$1=$D$15,M$2=$E$15),$C$15,0)</f>
        <v/>
      </c>
      <c r="N39" s="21">
        <f>IF(AND(N$1=$D$15,N$2=$E$15),$C$15,0)</f>
        <v/>
      </c>
      <c r="O39" s="21">
        <f>IF(AND(O$1=$D$15,O$2=$E$15),$C$15,0)</f>
        <v/>
      </c>
      <c r="P39" s="21">
        <f>IF(AND(P$1=$D$15,P$2=$E$15),$C$15,0)</f>
        <v/>
      </c>
      <c r="Q39" s="21">
        <f>IF(AND(Q$1=$D$15,Q$2=$E$15),$C$15,0)</f>
        <v/>
      </c>
      <c r="R39" s="21">
        <f>IF(AND(R$1=$D$15,R$2=$E$15),$C$15,0)</f>
        <v/>
      </c>
      <c r="S39" s="21">
        <f>IF(AND(S$1=$D$15,S$2=$E$15),$C$15,0)</f>
        <v/>
      </c>
      <c r="T39" s="21">
        <f>IF(AND(T$1=$D$15,T$2=$E$15),$C$15,0)</f>
        <v/>
      </c>
      <c r="U39" s="21">
        <f>IF(AND(U$1=$D$15,U$2=$E$15),$C$15,0)</f>
        <v/>
      </c>
      <c r="V39" s="21">
        <f>IF(AND(V$1=$D$15,V$2=$E$15),$C$15,0)</f>
        <v/>
      </c>
      <c r="W39" s="21">
        <f>IF(AND(W$1=$D$15,W$2=$E$15),$C$15,0)</f>
        <v/>
      </c>
      <c r="X39" s="21">
        <f>IF(AND(X$1=$D$15,X$2=$E$15),$C$15,0)</f>
        <v/>
      </c>
      <c r="Y39" s="21">
        <f>IF(AND(Y$1=$D$15,Y$2=$E$15),$C$15,0)</f>
        <v/>
      </c>
      <c r="Z39" s="21">
        <f>IF(AND(Z$1=$D$15,Z$2=$E$15),$C$15,0)</f>
        <v/>
      </c>
      <c r="AA39" s="21">
        <f>IF(AND(AA$1=$D$15,AA$2=$E$15),$C$15,0)</f>
        <v/>
      </c>
      <c r="AB39" s="21">
        <f>IF(AND(AB$1=$D$15,AB$2=$E$15),$C$15,0)</f>
        <v/>
      </c>
      <c r="AC39" s="21">
        <f>IF(AND(AC$1=$D$15,AC$2=$E$15),$C$15,0)</f>
        <v/>
      </c>
      <c r="AD39" s="21">
        <f>IF(AND(AD$1=$D$15,AD$2=$E$15),$C$15,0)</f>
        <v/>
      </c>
      <c r="AE39" s="21">
        <f>IF(AND(AE$1=$D$15,AE$2=$E$15),$C$15,0)</f>
        <v/>
      </c>
      <c r="AF39" s="21">
        <f>IF(AND(AF$1=$D$15,AF$2=$E$15),$C$15,0)</f>
        <v/>
      </c>
      <c r="AG39" s="21">
        <f>IF(AND(AG$1=$D$15,AG$2=$E$15),$C$15,0)</f>
        <v/>
      </c>
      <c r="AH39" s="21">
        <f>IF(AND(AH$1=$D$15,AH$2=$E$15),$C$15,0)</f>
        <v/>
      </c>
      <c r="AI39" s="21">
        <f>IF(AND(AI$1=$D$15,AI$2=$E$15),$C$15,0)</f>
        <v/>
      </c>
      <c r="AJ39" s="21">
        <f>IF(AND(AJ$1=$D$15,AJ$2=$E$15),$C$15,0)</f>
        <v/>
      </c>
      <c r="AK39" s="21">
        <f>IF(AND(AK$1=$D$15,AK$2=$E$15),$C$15,0)</f>
        <v/>
      </c>
      <c r="AL39" s="21">
        <f>IF(AND(AL$1=$D$15,AL$2=$E$15),$C$15,0)</f>
        <v/>
      </c>
      <c r="AM39" s="21">
        <f>IF(AND(AM$1=$D$15,AM$2=$E$15),$C$15,0)</f>
        <v/>
      </c>
      <c r="AN39" s="21">
        <f>IF(AND(AN$1=$D$15,AN$2=$E$15),$C$15,0)</f>
        <v/>
      </c>
      <c r="AO39" s="21">
        <f>IF(AND(AO$1=$D$15,AO$2=$E$15),$C$15,0)</f>
        <v/>
      </c>
      <c r="AP39" s="21">
        <f>IF(AND(AP$1=$D$15,AP$2=$E$15),$C$15,0)</f>
        <v/>
      </c>
      <c r="AQ39" s="21">
        <f>IF(AND(AQ$1=$D$15,AQ$2=$E$15),$C$15,0)</f>
        <v/>
      </c>
      <c r="AR39" s="21">
        <f>IF(AND(AR$1=$D$15,AR$2=$E$15),$C$15,0)</f>
        <v/>
      </c>
      <c r="AS39" s="21">
        <f>IF(AND(AS$1=$D$15,AS$2=$E$15),$C$15,0)</f>
        <v/>
      </c>
      <c r="AT39" s="21">
        <f>IF(AND(AT$1=$D$15,AT$2=$E$15),$C$15,0)</f>
        <v/>
      </c>
      <c r="AU39" s="21">
        <f>IF(AND(AU$1=$D$15,AU$2=$E$15),$C$15,0)</f>
        <v/>
      </c>
      <c r="AV39" s="21">
        <f>IF(AND(AV$1=$D$15,AV$2=$E$15),$C$15,0)</f>
        <v/>
      </c>
      <c r="AW39" s="21">
        <f>IF(AND(AW$1=$D$15,AW$2=$E$15),$C$15,0)</f>
        <v/>
      </c>
      <c r="AX39" s="21">
        <f>IF(AND(AX$1=$D$15,AX$2=$E$15),$C$15,0)</f>
        <v/>
      </c>
      <c r="AY39" s="21">
        <f>IF(AND(AY$1=$D$15,AY$2=$E$15),$C$15,0)</f>
        <v/>
      </c>
      <c r="AZ39" s="21">
        <f>IF(AND(AZ$1=$D$15,AZ$2=$E$15),$C$15,0)</f>
        <v/>
      </c>
      <c r="BA39" s="21">
        <f>IF(AND(BA$1=$D$15,BA$2=$E$15),$C$15,0)</f>
        <v/>
      </c>
      <c r="BB39" s="21">
        <f>IF(AND(BB$1=$D$15,BB$2=$E$15),$C$15,0)</f>
        <v/>
      </c>
    </row>
    <row r="40">
      <c r="A40" t="inlineStr">
        <is>
          <t>Home Office Pos 11 — Ausgabe</t>
        </is>
      </c>
      <c r="B40" s="21">
        <f>IF(AND(B$1=$D$16,B$2=$E$16),$C$16,0)</f>
        <v/>
      </c>
      <c r="C40" s="21">
        <f>IF(AND(C$1=$D$16,C$2=$E$16),$C$16,0)</f>
        <v/>
      </c>
      <c r="D40" s="21">
        <f>IF(AND(D$1=$D$16,D$2=$E$16),$C$16,0)</f>
        <v/>
      </c>
      <c r="E40" s="21">
        <f>IF(AND(E$1=$D$16,E$2=$E$16),$C$16,0)</f>
        <v/>
      </c>
      <c r="F40" s="21">
        <f>IF(AND(F$1=$D$16,F$2=$E$16),$C$16,0)</f>
        <v/>
      </c>
      <c r="G40" s="21">
        <f>IF(AND(G$1=$D$16,G$2=$E$16),$C$16,0)</f>
        <v/>
      </c>
      <c r="H40" s="21">
        <f>IF(AND(H$1=$D$16,H$2=$E$16),$C$16,0)</f>
        <v/>
      </c>
      <c r="I40" s="21">
        <f>IF(AND(I$1=$D$16,I$2=$E$16),$C$16,0)</f>
        <v/>
      </c>
      <c r="J40" s="21">
        <f>IF(AND(J$1=$D$16,J$2=$E$16),$C$16,0)</f>
        <v/>
      </c>
      <c r="K40" s="21">
        <f>IF(AND(K$1=$D$16,K$2=$E$16),$C$16,0)</f>
        <v/>
      </c>
      <c r="L40" s="21">
        <f>IF(AND(L$1=$D$16,L$2=$E$16),$C$16,0)</f>
        <v/>
      </c>
      <c r="M40" s="21">
        <f>IF(AND(M$1=$D$16,M$2=$E$16),$C$16,0)</f>
        <v/>
      </c>
      <c r="N40" s="21">
        <f>IF(AND(N$1=$D$16,N$2=$E$16),$C$16,0)</f>
        <v/>
      </c>
      <c r="O40" s="21">
        <f>IF(AND(O$1=$D$16,O$2=$E$16),$C$16,0)</f>
        <v/>
      </c>
      <c r="P40" s="21">
        <f>IF(AND(P$1=$D$16,P$2=$E$16),$C$16,0)</f>
        <v/>
      </c>
      <c r="Q40" s="21">
        <f>IF(AND(Q$1=$D$16,Q$2=$E$16),$C$16,0)</f>
        <v/>
      </c>
      <c r="R40" s="21">
        <f>IF(AND(R$1=$D$16,R$2=$E$16),$C$16,0)</f>
        <v/>
      </c>
      <c r="S40" s="21">
        <f>IF(AND(S$1=$D$16,S$2=$E$16),$C$16,0)</f>
        <v/>
      </c>
      <c r="T40" s="21">
        <f>IF(AND(T$1=$D$16,T$2=$E$16),$C$16,0)</f>
        <v/>
      </c>
      <c r="U40" s="21">
        <f>IF(AND(U$1=$D$16,U$2=$E$16),$C$16,0)</f>
        <v/>
      </c>
      <c r="V40" s="21">
        <f>IF(AND(V$1=$D$16,V$2=$E$16),$C$16,0)</f>
        <v/>
      </c>
      <c r="W40" s="21">
        <f>IF(AND(W$1=$D$16,W$2=$E$16),$C$16,0)</f>
        <v/>
      </c>
      <c r="X40" s="21">
        <f>IF(AND(X$1=$D$16,X$2=$E$16),$C$16,0)</f>
        <v/>
      </c>
      <c r="Y40" s="21">
        <f>IF(AND(Y$1=$D$16,Y$2=$E$16),$C$16,0)</f>
        <v/>
      </c>
      <c r="Z40" s="21">
        <f>IF(AND(Z$1=$D$16,Z$2=$E$16),$C$16,0)</f>
        <v/>
      </c>
      <c r="AA40" s="21">
        <f>IF(AND(AA$1=$D$16,AA$2=$E$16),$C$16,0)</f>
        <v/>
      </c>
      <c r="AB40" s="21">
        <f>IF(AND(AB$1=$D$16,AB$2=$E$16),$C$16,0)</f>
        <v/>
      </c>
      <c r="AC40" s="21">
        <f>IF(AND(AC$1=$D$16,AC$2=$E$16),$C$16,0)</f>
        <v/>
      </c>
      <c r="AD40" s="21">
        <f>IF(AND(AD$1=$D$16,AD$2=$E$16),$C$16,0)</f>
        <v/>
      </c>
      <c r="AE40" s="21">
        <f>IF(AND(AE$1=$D$16,AE$2=$E$16),$C$16,0)</f>
        <v/>
      </c>
      <c r="AF40" s="21">
        <f>IF(AND(AF$1=$D$16,AF$2=$E$16),$C$16,0)</f>
        <v/>
      </c>
      <c r="AG40" s="21">
        <f>IF(AND(AG$1=$D$16,AG$2=$E$16),$C$16,0)</f>
        <v/>
      </c>
      <c r="AH40" s="21">
        <f>IF(AND(AH$1=$D$16,AH$2=$E$16),$C$16,0)</f>
        <v/>
      </c>
      <c r="AI40" s="21">
        <f>IF(AND(AI$1=$D$16,AI$2=$E$16),$C$16,0)</f>
        <v/>
      </c>
      <c r="AJ40" s="21">
        <f>IF(AND(AJ$1=$D$16,AJ$2=$E$16),$C$16,0)</f>
        <v/>
      </c>
      <c r="AK40" s="21">
        <f>IF(AND(AK$1=$D$16,AK$2=$E$16),$C$16,0)</f>
        <v/>
      </c>
      <c r="AL40" s="21">
        <f>IF(AND(AL$1=$D$16,AL$2=$E$16),$C$16,0)</f>
        <v/>
      </c>
      <c r="AM40" s="21">
        <f>IF(AND(AM$1=$D$16,AM$2=$E$16),$C$16,0)</f>
        <v/>
      </c>
      <c r="AN40" s="21">
        <f>IF(AND(AN$1=$D$16,AN$2=$E$16),$C$16,0)</f>
        <v/>
      </c>
      <c r="AO40" s="21">
        <f>IF(AND(AO$1=$D$16,AO$2=$E$16),$C$16,0)</f>
        <v/>
      </c>
      <c r="AP40" s="21">
        <f>IF(AND(AP$1=$D$16,AP$2=$E$16),$C$16,0)</f>
        <v/>
      </c>
      <c r="AQ40" s="21">
        <f>IF(AND(AQ$1=$D$16,AQ$2=$E$16),$C$16,0)</f>
        <v/>
      </c>
      <c r="AR40" s="21">
        <f>IF(AND(AR$1=$D$16,AR$2=$E$16),$C$16,0)</f>
        <v/>
      </c>
      <c r="AS40" s="21">
        <f>IF(AND(AS$1=$D$16,AS$2=$E$16),$C$16,0)</f>
        <v/>
      </c>
      <c r="AT40" s="21">
        <f>IF(AND(AT$1=$D$16,AT$2=$E$16),$C$16,0)</f>
        <v/>
      </c>
      <c r="AU40" s="21">
        <f>IF(AND(AU$1=$D$16,AU$2=$E$16),$C$16,0)</f>
        <v/>
      </c>
      <c r="AV40" s="21">
        <f>IF(AND(AV$1=$D$16,AV$2=$E$16),$C$16,0)</f>
        <v/>
      </c>
      <c r="AW40" s="21">
        <f>IF(AND(AW$1=$D$16,AW$2=$E$16),$C$16,0)</f>
        <v/>
      </c>
      <c r="AX40" s="21">
        <f>IF(AND(AX$1=$D$16,AX$2=$E$16),$C$16,0)</f>
        <v/>
      </c>
      <c r="AY40" s="21">
        <f>IF(AND(AY$1=$D$16,AY$2=$E$16),$C$16,0)</f>
        <v/>
      </c>
      <c r="AZ40" s="21">
        <f>IF(AND(AZ$1=$D$16,AZ$2=$E$16),$C$16,0)</f>
        <v/>
      </c>
      <c r="BA40" s="21">
        <f>IF(AND(BA$1=$D$16,BA$2=$E$16),$C$16,0)</f>
        <v/>
      </c>
      <c r="BB40" s="21">
        <f>IF(AND(BB$1=$D$16,BB$2=$E$16),$C$16,0)</f>
        <v/>
      </c>
    </row>
    <row r="41">
      <c r="A41" t="inlineStr">
        <is>
          <t>Home Office Pos 12 — Ausgabe</t>
        </is>
      </c>
      <c r="B41" s="21">
        <f>IF(AND(B$1=$D$17,B$2=$E$17),$C$17,0)</f>
        <v/>
      </c>
      <c r="C41" s="21">
        <f>IF(AND(C$1=$D$17,C$2=$E$17),$C$17,0)</f>
        <v/>
      </c>
      <c r="D41" s="21">
        <f>IF(AND(D$1=$D$17,D$2=$E$17),$C$17,0)</f>
        <v/>
      </c>
      <c r="E41" s="21">
        <f>IF(AND(E$1=$D$17,E$2=$E$17),$C$17,0)</f>
        <v/>
      </c>
      <c r="F41" s="21">
        <f>IF(AND(F$1=$D$17,F$2=$E$17),$C$17,0)</f>
        <v/>
      </c>
      <c r="G41" s="21">
        <f>IF(AND(G$1=$D$17,G$2=$E$17),$C$17,0)</f>
        <v/>
      </c>
      <c r="H41" s="21">
        <f>IF(AND(H$1=$D$17,H$2=$E$17),$C$17,0)</f>
        <v/>
      </c>
      <c r="I41" s="21">
        <f>IF(AND(I$1=$D$17,I$2=$E$17),$C$17,0)</f>
        <v/>
      </c>
      <c r="J41" s="21">
        <f>IF(AND(J$1=$D$17,J$2=$E$17),$C$17,0)</f>
        <v/>
      </c>
      <c r="K41" s="21">
        <f>IF(AND(K$1=$D$17,K$2=$E$17),$C$17,0)</f>
        <v/>
      </c>
      <c r="L41" s="21">
        <f>IF(AND(L$1=$D$17,L$2=$E$17),$C$17,0)</f>
        <v/>
      </c>
      <c r="M41" s="21">
        <f>IF(AND(M$1=$D$17,M$2=$E$17),$C$17,0)</f>
        <v/>
      </c>
      <c r="N41" s="21">
        <f>IF(AND(N$1=$D$17,N$2=$E$17),$C$17,0)</f>
        <v/>
      </c>
      <c r="O41" s="21">
        <f>IF(AND(O$1=$D$17,O$2=$E$17),$C$17,0)</f>
        <v/>
      </c>
      <c r="P41" s="21">
        <f>IF(AND(P$1=$D$17,P$2=$E$17),$C$17,0)</f>
        <v/>
      </c>
      <c r="Q41" s="21">
        <f>IF(AND(Q$1=$D$17,Q$2=$E$17),$C$17,0)</f>
        <v/>
      </c>
      <c r="R41" s="21">
        <f>IF(AND(R$1=$D$17,R$2=$E$17),$C$17,0)</f>
        <v/>
      </c>
      <c r="S41" s="21">
        <f>IF(AND(S$1=$D$17,S$2=$E$17),$C$17,0)</f>
        <v/>
      </c>
      <c r="T41" s="21">
        <f>IF(AND(T$1=$D$17,T$2=$E$17),$C$17,0)</f>
        <v/>
      </c>
      <c r="U41" s="21">
        <f>IF(AND(U$1=$D$17,U$2=$E$17),$C$17,0)</f>
        <v/>
      </c>
      <c r="V41" s="21">
        <f>IF(AND(V$1=$D$17,V$2=$E$17),$C$17,0)</f>
        <v/>
      </c>
      <c r="W41" s="21">
        <f>IF(AND(W$1=$D$17,W$2=$E$17),$C$17,0)</f>
        <v/>
      </c>
      <c r="X41" s="21">
        <f>IF(AND(X$1=$D$17,X$2=$E$17),$C$17,0)</f>
        <v/>
      </c>
      <c r="Y41" s="21">
        <f>IF(AND(Y$1=$D$17,Y$2=$E$17),$C$17,0)</f>
        <v/>
      </c>
      <c r="Z41" s="21">
        <f>IF(AND(Z$1=$D$17,Z$2=$E$17),$C$17,0)</f>
        <v/>
      </c>
      <c r="AA41" s="21">
        <f>IF(AND(AA$1=$D$17,AA$2=$E$17),$C$17,0)</f>
        <v/>
      </c>
      <c r="AB41" s="21">
        <f>IF(AND(AB$1=$D$17,AB$2=$E$17),$C$17,0)</f>
        <v/>
      </c>
      <c r="AC41" s="21">
        <f>IF(AND(AC$1=$D$17,AC$2=$E$17),$C$17,0)</f>
        <v/>
      </c>
      <c r="AD41" s="21">
        <f>IF(AND(AD$1=$D$17,AD$2=$E$17),$C$17,0)</f>
        <v/>
      </c>
      <c r="AE41" s="21">
        <f>IF(AND(AE$1=$D$17,AE$2=$E$17),$C$17,0)</f>
        <v/>
      </c>
      <c r="AF41" s="21">
        <f>IF(AND(AF$1=$D$17,AF$2=$E$17),$C$17,0)</f>
        <v/>
      </c>
      <c r="AG41" s="21">
        <f>IF(AND(AG$1=$D$17,AG$2=$E$17),$C$17,0)</f>
        <v/>
      </c>
      <c r="AH41" s="21">
        <f>IF(AND(AH$1=$D$17,AH$2=$E$17),$C$17,0)</f>
        <v/>
      </c>
      <c r="AI41" s="21">
        <f>IF(AND(AI$1=$D$17,AI$2=$E$17),$C$17,0)</f>
        <v/>
      </c>
      <c r="AJ41" s="21">
        <f>IF(AND(AJ$1=$D$17,AJ$2=$E$17),$C$17,0)</f>
        <v/>
      </c>
      <c r="AK41" s="21">
        <f>IF(AND(AK$1=$D$17,AK$2=$E$17),$C$17,0)</f>
        <v/>
      </c>
      <c r="AL41" s="21">
        <f>IF(AND(AL$1=$D$17,AL$2=$E$17),$C$17,0)</f>
        <v/>
      </c>
      <c r="AM41" s="21">
        <f>IF(AND(AM$1=$D$17,AM$2=$E$17),$C$17,0)</f>
        <v/>
      </c>
      <c r="AN41" s="21">
        <f>IF(AND(AN$1=$D$17,AN$2=$E$17),$C$17,0)</f>
        <v/>
      </c>
      <c r="AO41" s="21">
        <f>IF(AND(AO$1=$D$17,AO$2=$E$17),$C$17,0)</f>
        <v/>
      </c>
      <c r="AP41" s="21">
        <f>IF(AND(AP$1=$D$17,AP$2=$E$17),$C$17,0)</f>
        <v/>
      </c>
      <c r="AQ41" s="21">
        <f>IF(AND(AQ$1=$D$17,AQ$2=$E$17),$C$17,0)</f>
        <v/>
      </c>
      <c r="AR41" s="21">
        <f>IF(AND(AR$1=$D$17,AR$2=$E$17),$C$17,0)</f>
        <v/>
      </c>
      <c r="AS41" s="21">
        <f>IF(AND(AS$1=$D$17,AS$2=$E$17),$C$17,0)</f>
        <v/>
      </c>
      <c r="AT41" s="21">
        <f>IF(AND(AT$1=$D$17,AT$2=$E$17),$C$17,0)</f>
        <v/>
      </c>
      <c r="AU41" s="21">
        <f>IF(AND(AU$1=$D$17,AU$2=$E$17),$C$17,0)</f>
        <v/>
      </c>
      <c r="AV41" s="21">
        <f>IF(AND(AV$1=$D$17,AV$2=$E$17),$C$17,0)</f>
        <v/>
      </c>
      <c r="AW41" s="21">
        <f>IF(AND(AW$1=$D$17,AW$2=$E$17),$C$17,0)</f>
        <v/>
      </c>
      <c r="AX41" s="21">
        <f>IF(AND(AX$1=$D$17,AX$2=$E$17),$C$17,0)</f>
        <v/>
      </c>
      <c r="AY41" s="21">
        <f>IF(AND(AY$1=$D$17,AY$2=$E$17),$C$17,0)</f>
        <v/>
      </c>
      <c r="AZ41" s="21">
        <f>IF(AND(AZ$1=$D$17,AZ$2=$E$17),$C$17,0)</f>
        <v/>
      </c>
      <c r="BA41" s="21">
        <f>IF(AND(BA$1=$D$17,BA$2=$E$17),$C$17,0)</f>
        <v/>
      </c>
      <c r="BB41" s="21">
        <f>IF(AND(BB$1=$D$17,BB$2=$E$17),$C$17,0)</f>
        <v/>
      </c>
    </row>
    <row r="42">
      <c r="A42" t="inlineStr">
        <is>
          <t>Home Office Pos 13 — Ausgabe</t>
        </is>
      </c>
      <c r="B42" s="21">
        <f>IF(AND(B$1=$D$18,B$2=$E$18),$C$18,0)</f>
        <v/>
      </c>
      <c r="C42" s="21">
        <f>IF(AND(C$1=$D$18,C$2=$E$18),$C$18,0)</f>
        <v/>
      </c>
      <c r="D42" s="21">
        <f>IF(AND(D$1=$D$18,D$2=$E$18),$C$18,0)</f>
        <v/>
      </c>
      <c r="E42" s="21">
        <f>IF(AND(E$1=$D$18,E$2=$E$18),$C$18,0)</f>
        <v/>
      </c>
      <c r="F42" s="21">
        <f>IF(AND(F$1=$D$18,F$2=$E$18),$C$18,0)</f>
        <v/>
      </c>
      <c r="G42" s="21">
        <f>IF(AND(G$1=$D$18,G$2=$E$18),$C$18,0)</f>
        <v/>
      </c>
      <c r="H42" s="21">
        <f>IF(AND(H$1=$D$18,H$2=$E$18),$C$18,0)</f>
        <v/>
      </c>
      <c r="I42" s="21">
        <f>IF(AND(I$1=$D$18,I$2=$E$18),$C$18,0)</f>
        <v/>
      </c>
      <c r="J42" s="21">
        <f>IF(AND(J$1=$D$18,J$2=$E$18),$C$18,0)</f>
        <v/>
      </c>
      <c r="K42" s="21">
        <f>IF(AND(K$1=$D$18,K$2=$E$18),$C$18,0)</f>
        <v/>
      </c>
      <c r="L42" s="21">
        <f>IF(AND(L$1=$D$18,L$2=$E$18),$C$18,0)</f>
        <v/>
      </c>
      <c r="M42" s="21">
        <f>IF(AND(M$1=$D$18,M$2=$E$18),$C$18,0)</f>
        <v/>
      </c>
      <c r="N42" s="21">
        <f>IF(AND(N$1=$D$18,N$2=$E$18),$C$18,0)</f>
        <v/>
      </c>
      <c r="O42" s="21">
        <f>IF(AND(O$1=$D$18,O$2=$E$18),$C$18,0)</f>
        <v/>
      </c>
      <c r="P42" s="21">
        <f>IF(AND(P$1=$D$18,P$2=$E$18),$C$18,0)</f>
        <v/>
      </c>
      <c r="Q42" s="21">
        <f>IF(AND(Q$1=$D$18,Q$2=$E$18),$C$18,0)</f>
        <v/>
      </c>
      <c r="R42" s="21">
        <f>IF(AND(R$1=$D$18,R$2=$E$18),$C$18,0)</f>
        <v/>
      </c>
      <c r="S42" s="21">
        <f>IF(AND(S$1=$D$18,S$2=$E$18),$C$18,0)</f>
        <v/>
      </c>
      <c r="T42" s="21">
        <f>IF(AND(T$1=$D$18,T$2=$E$18),$C$18,0)</f>
        <v/>
      </c>
      <c r="U42" s="21">
        <f>IF(AND(U$1=$D$18,U$2=$E$18),$C$18,0)</f>
        <v/>
      </c>
      <c r="V42" s="21">
        <f>IF(AND(V$1=$D$18,V$2=$E$18),$C$18,0)</f>
        <v/>
      </c>
      <c r="W42" s="21">
        <f>IF(AND(W$1=$D$18,W$2=$E$18),$C$18,0)</f>
        <v/>
      </c>
      <c r="X42" s="21">
        <f>IF(AND(X$1=$D$18,X$2=$E$18),$C$18,0)</f>
        <v/>
      </c>
      <c r="Y42" s="21">
        <f>IF(AND(Y$1=$D$18,Y$2=$E$18),$C$18,0)</f>
        <v/>
      </c>
      <c r="Z42" s="21">
        <f>IF(AND(Z$1=$D$18,Z$2=$E$18),$C$18,0)</f>
        <v/>
      </c>
      <c r="AA42" s="21">
        <f>IF(AND(AA$1=$D$18,AA$2=$E$18),$C$18,0)</f>
        <v/>
      </c>
      <c r="AB42" s="21">
        <f>IF(AND(AB$1=$D$18,AB$2=$E$18),$C$18,0)</f>
        <v/>
      </c>
      <c r="AC42" s="21">
        <f>IF(AND(AC$1=$D$18,AC$2=$E$18),$C$18,0)</f>
        <v/>
      </c>
      <c r="AD42" s="21">
        <f>IF(AND(AD$1=$D$18,AD$2=$E$18),$C$18,0)</f>
        <v/>
      </c>
      <c r="AE42" s="21">
        <f>IF(AND(AE$1=$D$18,AE$2=$E$18),$C$18,0)</f>
        <v/>
      </c>
      <c r="AF42" s="21">
        <f>IF(AND(AF$1=$D$18,AF$2=$E$18),$C$18,0)</f>
        <v/>
      </c>
      <c r="AG42" s="21">
        <f>IF(AND(AG$1=$D$18,AG$2=$E$18),$C$18,0)</f>
        <v/>
      </c>
      <c r="AH42" s="21">
        <f>IF(AND(AH$1=$D$18,AH$2=$E$18),$C$18,0)</f>
        <v/>
      </c>
      <c r="AI42" s="21">
        <f>IF(AND(AI$1=$D$18,AI$2=$E$18),$C$18,0)</f>
        <v/>
      </c>
      <c r="AJ42" s="21">
        <f>IF(AND(AJ$1=$D$18,AJ$2=$E$18),$C$18,0)</f>
        <v/>
      </c>
      <c r="AK42" s="21">
        <f>IF(AND(AK$1=$D$18,AK$2=$E$18),$C$18,0)</f>
        <v/>
      </c>
      <c r="AL42" s="21">
        <f>IF(AND(AL$1=$D$18,AL$2=$E$18),$C$18,0)</f>
        <v/>
      </c>
      <c r="AM42" s="21">
        <f>IF(AND(AM$1=$D$18,AM$2=$E$18),$C$18,0)</f>
        <v/>
      </c>
      <c r="AN42" s="21">
        <f>IF(AND(AN$1=$D$18,AN$2=$E$18),$C$18,0)</f>
        <v/>
      </c>
      <c r="AO42" s="21">
        <f>IF(AND(AO$1=$D$18,AO$2=$E$18),$C$18,0)</f>
        <v/>
      </c>
      <c r="AP42" s="21">
        <f>IF(AND(AP$1=$D$18,AP$2=$E$18),$C$18,0)</f>
        <v/>
      </c>
      <c r="AQ42" s="21">
        <f>IF(AND(AQ$1=$D$18,AQ$2=$E$18),$C$18,0)</f>
        <v/>
      </c>
      <c r="AR42" s="21">
        <f>IF(AND(AR$1=$D$18,AR$2=$E$18),$C$18,0)</f>
        <v/>
      </c>
      <c r="AS42" s="21">
        <f>IF(AND(AS$1=$D$18,AS$2=$E$18),$C$18,0)</f>
        <v/>
      </c>
      <c r="AT42" s="21">
        <f>IF(AND(AT$1=$D$18,AT$2=$E$18),$C$18,0)</f>
        <v/>
      </c>
      <c r="AU42" s="21">
        <f>IF(AND(AU$1=$D$18,AU$2=$E$18),$C$18,0)</f>
        <v/>
      </c>
      <c r="AV42" s="21">
        <f>IF(AND(AV$1=$D$18,AV$2=$E$18),$C$18,0)</f>
        <v/>
      </c>
      <c r="AW42" s="21">
        <f>IF(AND(AW$1=$D$18,AW$2=$E$18),$C$18,0)</f>
        <v/>
      </c>
      <c r="AX42" s="21">
        <f>IF(AND(AX$1=$D$18,AX$2=$E$18),$C$18,0)</f>
        <v/>
      </c>
      <c r="AY42" s="21">
        <f>IF(AND(AY$1=$D$18,AY$2=$E$18),$C$18,0)</f>
        <v/>
      </c>
      <c r="AZ42" s="21">
        <f>IF(AND(AZ$1=$D$18,AZ$2=$E$18),$C$18,0)</f>
        <v/>
      </c>
      <c r="BA42" s="21">
        <f>IF(AND(BA$1=$D$18,BA$2=$E$18),$C$18,0)</f>
        <v/>
      </c>
      <c r="BB42" s="21">
        <f>IF(AND(BB$1=$D$18,BB$2=$E$18),$C$18,0)</f>
        <v/>
      </c>
    </row>
    <row r="43">
      <c r="A43" t="inlineStr">
        <is>
          <t>Home Office Pos 14 — Ausgabe</t>
        </is>
      </c>
      <c r="B43" s="21">
        <f>IF(AND(B$1=$D$19,B$2=$E$19),$C$19,0)</f>
        <v/>
      </c>
      <c r="C43" s="21">
        <f>IF(AND(C$1=$D$19,C$2=$E$19),$C$19,0)</f>
        <v/>
      </c>
      <c r="D43" s="21">
        <f>IF(AND(D$1=$D$19,D$2=$E$19),$C$19,0)</f>
        <v/>
      </c>
      <c r="E43" s="21">
        <f>IF(AND(E$1=$D$19,E$2=$E$19),$C$19,0)</f>
        <v/>
      </c>
      <c r="F43" s="21">
        <f>IF(AND(F$1=$D$19,F$2=$E$19),$C$19,0)</f>
        <v/>
      </c>
      <c r="G43" s="21">
        <f>IF(AND(G$1=$D$19,G$2=$E$19),$C$19,0)</f>
        <v/>
      </c>
      <c r="H43" s="21">
        <f>IF(AND(H$1=$D$19,H$2=$E$19),$C$19,0)</f>
        <v/>
      </c>
      <c r="I43" s="21">
        <f>IF(AND(I$1=$D$19,I$2=$E$19),$C$19,0)</f>
        <v/>
      </c>
      <c r="J43" s="21">
        <f>IF(AND(J$1=$D$19,J$2=$E$19),$C$19,0)</f>
        <v/>
      </c>
      <c r="K43" s="21">
        <f>IF(AND(K$1=$D$19,K$2=$E$19),$C$19,0)</f>
        <v/>
      </c>
      <c r="L43" s="21">
        <f>IF(AND(L$1=$D$19,L$2=$E$19),$C$19,0)</f>
        <v/>
      </c>
      <c r="M43" s="21">
        <f>IF(AND(M$1=$D$19,M$2=$E$19),$C$19,0)</f>
        <v/>
      </c>
      <c r="N43" s="21">
        <f>IF(AND(N$1=$D$19,N$2=$E$19),$C$19,0)</f>
        <v/>
      </c>
      <c r="O43" s="21">
        <f>IF(AND(O$1=$D$19,O$2=$E$19),$C$19,0)</f>
        <v/>
      </c>
      <c r="P43" s="21">
        <f>IF(AND(P$1=$D$19,P$2=$E$19),$C$19,0)</f>
        <v/>
      </c>
      <c r="Q43" s="21">
        <f>IF(AND(Q$1=$D$19,Q$2=$E$19),$C$19,0)</f>
        <v/>
      </c>
      <c r="R43" s="21">
        <f>IF(AND(R$1=$D$19,R$2=$E$19),$C$19,0)</f>
        <v/>
      </c>
      <c r="S43" s="21">
        <f>IF(AND(S$1=$D$19,S$2=$E$19),$C$19,0)</f>
        <v/>
      </c>
      <c r="T43" s="21">
        <f>IF(AND(T$1=$D$19,T$2=$E$19),$C$19,0)</f>
        <v/>
      </c>
      <c r="U43" s="21">
        <f>IF(AND(U$1=$D$19,U$2=$E$19),$C$19,0)</f>
        <v/>
      </c>
      <c r="V43" s="21">
        <f>IF(AND(V$1=$D$19,V$2=$E$19),$C$19,0)</f>
        <v/>
      </c>
      <c r="W43" s="21">
        <f>IF(AND(W$1=$D$19,W$2=$E$19),$C$19,0)</f>
        <v/>
      </c>
      <c r="X43" s="21">
        <f>IF(AND(X$1=$D$19,X$2=$E$19),$C$19,0)</f>
        <v/>
      </c>
      <c r="Y43" s="21">
        <f>IF(AND(Y$1=$D$19,Y$2=$E$19),$C$19,0)</f>
        <v/>
      </c>
      <c r="Z43" s="21">
        <f>IF(AND(Z$1=$D$19,Z$2=$E$19),$C$19,0)</f>
        <v/>
      </c>
      <c r="AA43" s="21">
        <f>IF(AND(AA$1=$D$19,AA$2=$E$19),$C$19,0)</f>
        <v/>
      </c>
      <c r="AB43" s="21">
        <f>IF(AND(AB$1=$D$19,AB$2=$E$19),$C$19,0)</f>
        <v/>
      </c>
      <c r="AC43" s="21">
        <f>IF(AND(AC$1=$D$19,AC$2=$E$19),$C$19,0)</f>
        <v/>
      </c>
      <c r="AD43" s="21">
        <f>IF(AND(AD$1=$D$19,AD$2=$E$19),$C$19,0)</f>
        <v/>
      </c>
      <c r="AE43" s="21">
        <f>IF(AND(AE$1=$D$19,AE$2=$E$19),$C$19,0)</f>
        <v/>
      </c>
      <c r="AF43" s="21">
        <f>IF(AND(AF$1=$D$19,AF$2=$E$19),$C$19,0)</f>
        <v/>
      </c>
      <c r="AG43" s="21">
        <f>IF(AND(AG$1=$D$19,AG$2=$E$19),$C$19,0)</f>
        <v/>
      </c>
      <c r="AH43" s="21">
        <f>IF(AND(AH$1=$D$19,AH$2=$E$19),$C$19,0)</f>
        <v/>
      </c>
      <c r="AI43" s="21">
        <f>IF(AND(AI$1=$D$19,AI$2=$E$19),$C$19,0)</f>
        <v/>
      </c>
      <c r="AJ43" s="21">
        <f>IF(AND(AJ$1=$D$19,AJ$2=$E$19),$C$19,0)</f>
        <v/>
      </c>
      <c r="AK43" s="21">
        <f>IF(AND(AK$1=$D$19,AK$2=$E$19),$C$19,0)</f>
        <v/>
      </c>
      <c r="AL43" s="21">
        <f>IF(AND(AL$1=$D$19,AL$2=$E$19),$C$19,0)</f>
        <v/>
      </c>
      <c r="AM43" s="21">
        <f>IF(AND(AM$1=$D$19,AM$2=$E$19),$C$19,0)</f>
        <v/>
      </c>
      <c r="AN43" s="21">
        <f>IF(AND(AN$1=$D$19,AN$2=$E$19),$C$19,0)</f>
        <v/>
      </c>
      <c r="AO43" s="21">
        <f>IF(AND(AO$1=$D$19,AO$2=$E$19),$C$19,0)</f>
        <v/>
      </c>
      <c r="AP43" s="21">
        <f>IF(AND(AP$1=$D$19,AP$2=$E$19),$C$19,0)</f>
        <v/>
      </c>
      <c r="AQ43" s="21">
        <f>IF(AND(AQ$1=$D$19,AQ$2=$E$19),$C$19,0)</f>
        <v/>
      </c>
      <c r="AR43" s="21">
        <f>IF(AND(AR$1=$D$19,AR$2=$E$19),$C$19,0)</f>
        <v/>
      </c>
      <c r="AS43" s="21">
        <f>IF(AND(AS$1=$D$19,AS$2=$E$19),$C$19,0)</f>
        <v/>
      </c>
      <c r="AT43" s="21">
        <f>IF(AND(AT$1=$D$19,AT$2=$E$19),$C$19,0)</f>
        <v/>
      </c>
      <c r="AU43" s="21">
        <f>IF(AND(AU$1=$D$19,AU$2=$E$19),$C$19,0)</f>
        <v/>
      </c>
      <c r="AV43" s="21">
        <f>IF(AND(AV$1=$D$19,AV$2=$E$19),$C$19,0)</f>
        <v/>
      </c>
      <c r="AW43" s="21">
        <f>IF(AND(AW$1=$D$19,AW$2=$E$19),$C$19,0)</f>
        <v/>
      </c>
      <c r="AX43" s="21">
        <f>IF(AND(AX$1=$D$19,AX$2=$E$19),$C$19,0)</f>
        <v/>
      </c>
      <c r="AY43" s="21">
        <f>IF(AND(AY$1=$D$19,AY$2=$E$19),$C$19,0)</f>
        <v/>
      </c>
      <c r="AZ43" s="21">
        <f>IF(AND(AZ$1=$D$19,AZ$2=$E$19),$C$19,0)</f>
        <v/>
      </c>
      <c r="BA43" s="21">
        <f>IF(AND(BA$1=$D$19,BA$2=$E$19),$C$19,0)</f>
        <v/>
      </c>
      <c r="BB43" s="21">
        <f>IF(AND(BB$1=$D$19,BB$2=$E$19),$C$19,0)</f>
        <v/>
      </c>
    </row>
    <row r="44">
      <c r="A44" t="inlineStr">
        <is>
          <t>Home Office Pos 15 — Ausgabe</t>
        </is>
      </c>
      <c r="B44" s="21">
        <f>IF(AND(B$1=$D$20,B$2=$E$20),$C$20,0)</f>
        <v/>
      </c>
      <c r="C44" s="21">
        <f>IF(AND(C$1=$D$20,C$2=$E$20),$C$20,0)</f>
        <v/>
      </c>
      <c r="D44" s="21">
        <f>IF(AND(D$1=$D$20,D$2=$E$20),$C$20,0)</f>
        <v/>
      </c>
      <c r="E44" s="21">
        <f>IF(AND(E$1=$D$20,E$2=$E$20),$C$20,0)</f>
        <v/>
      </c>
      <c r="F44" s="21">
        <f>IF(AND(F$1=$D$20,F$2=$E$20),$C$20,0)</f>
        <v/>
      </c>
      <c r="G44" s="21">
        <f>IF(AND(G$1=$D$20,G$2=$E$20),$C$20,0)</f>
        <v/>
      </c>
      <c r="H44" s="21">
        <f>IF(AND(H$1=$D$20,H$2=$E$20),$C$20,0)</f>
        <v/>
      </c>
      <c r="I44" s="21">
        <f>IF(AND(I$1=$D$20,I$2=$E$20),$C$20,0)</f>
        <v/>
      </c>
      <c r="J44" s="21">
        <f>IF(AND(J$1=$D$20,J$2=$E$20),$C$20,0)</f>
        <v/>
      </c>
      <c r="K44" s="21">
        <f>IF(AND(K$1=$D$20,K$2=$E$20),$C$20,0)</f>
        <v/>
      </c>
      <c r="L44" s="21">
        <f>IF(AND(L$1=$D$20,L$2=$E$20),$C$20,0)</f>
        <v/>
      </c>
      <c r="M44" s="21">
        <f>IF(AND(M$1=$D$20,M$2=$E$20),$C$20,0)</f>
        <v/>
      </c>
      <c r="N44" s="21">
        <f>IF(AND(N$1=$D$20,N$2=$E$20),$C$20,0)</f>
        <v/>
      </c>
      <c r="O44" s="21">
        <f>IF(AND(O$1=$D$20,O$2=$E$20),$C$20,0)</f>
        <v/>
      </c>
      <c r="P44" s="21">
        <f>IF(AND(P$1=$D$20,P$2=$E$20),$C$20,0)</f>
        <v/>
      </c>
      <c r="Q44" s="21">
        <f>IF(AND(Q$1=$D$20,Q$2=$E$20),$C$20,0)</f>
        <v/>
      </c>
      <c r="R44" s="21">
        <f>IF(AND(R$1=$D$20,R$2=$E$20),$C$20,0)</f>
        <v/>
      </c>
      <c r="S44" s="21">
        <f>IF(AND(S$1=$D$20,S$2=$E$20),$C$20,0)</f>
        <v/>
      </c>
      <c r="T44" s="21">
        <f>IF(AND(T$1=$D$20,T$2=$E$20),$C$20,0)</f>
        <v/>
      </c>
      <c r="U44" s="21">
        <f>IF(AND(U$1=$D$20,U$2=$E$20),$C$20,0)</f>
        <v/>
      </c>
      <c r="V44" s="21">
        <f>IF(AND(V$1=$D$20,V$2=$E$20),$C$20,0)</f>
        <v/>
      </c>
      <c r="W44" s="21">
        <f>IF(AND(W$1=$D$20,W$2=$E$20),$C$20,0)</f>
        <v/>
      </c>
      <c r="X44" s="21">
        <f>IF(AND(X$1=$D$20,X$2=$E$20),$C$20,0)</f>
        <v/>
      </c>
      <c r="Y44" s="21">
        <f>IF(AND(Y$1=$D$20,Y$2=$E$20),$C$20,0)</f>
        <v/>
      </c>
      <c r="Z44" s="21">
        <f>IF(AND(Z$1=$D$20,Z$2=$E$20),$C$20,0)</f>
        <v/>
      </c>
      <c r="AA44" s="21">
        <f>IF(AND(AA$1=$D$20,AA$2=$E$20),$C$20,0)</f>
        <v/>
      </c>
      <c r="AB44" s="21">
        <f>IF(AND(AB$1=$D$20,AB$2=$E$20),$C$20,0)</f>
        <v/>
      </c>
      <c r="AC44" s="21">
        <f>IF(AND(AC$1=$D$20,AC$2=$E$20),$C$20,0)</f>
        <v/>
      </c>
      <c r="AD44" s="21">
        <f>IF(AND(AD$1=$D$20,AD$2=$E$20),$C$20,0)</f>
        <v/>
      </c>
      <c r="AE44" s="21">
        <f>IF(AND(AE$1=$D$20,AE$2=$E$20),$C$20,0)</f>
        <v/>
      </c>
      <c r="AF44" s="21">
        <f>IF(AND(AF$1=$D$20,AF$2=$E$20),$C$20,0)</f>
        <v/>
      </c>
      <c r="AG44" s="21">
        <f>IF(AND(AG$1=$D$20,AG$2=$E$20),$C$20,0)</f>
        <v/>
      </c>
      <c r="AH44" s="21">
        <f>IF(AND(AH$1=$D$20,AH$2=$E$20),$C$20,0)</f>
        <v/>
      </c>
      <c r="AI44" s="21">
        <f>IF(AND(AI$1=$D$20,AI$2=$E$20),$C$20,0)</f>
        <v/>
      </c>
      <c r="AJ44" s="21">
        <f>IF(AND(AJ$1=$D$20,AJ$2=$E$20),$C$20,0)</f>
        <v/>
      </c>
      <c r="AK44" s="21">
        <f>IF(AND(AK$1=$D$20,AK$2=$E$20),$C$20,0)</f>
        <v/>
      </c>
      <c r="AL44" s="21">
        <f>IF(AND(AL$1=$D$20,AL$2=$E$20),$C$20,0)</f>
        <v/>
      </c>
      <c r="AM44" s="21">
        <f>IF(AND(AM$1=$D$20,AM$2=$E$20),$C$20,0)</f>
        <v/>
      </c>
      <c r="AN44" s="21">
        <f>IF(AND(AN$1=$D$20,AN$2=$E$20),$C$20,0)</f>
        <v/>
      </c>
      <c r="AO44" s="21">
        <f>IF(AND(AO$1=$D$20,AO$2=$E$20),$C$20,0)</f>
        <v/>
      </c>
      <c r="AP44" s="21">
        <f>IF(AND(AP$1=$D$20,AP$2=$E$20),$C$20,0)</f>
        <v/>
      </c>
      <c r="AQ44" s="21">
        <f>IF(AND(AQ$1=$D$20,AQ$2=$E$20),$C$20,0)</f>
        <v/>
      </c>
      <c r="AR44" s="21">
        <f>IF(AND(AR$1=$D$20,AR$2=$E$20),$C$20,0)</f>
        <v/>
      </c>
      <c r="AS44" s="21">
        <f>IF(AND(AS$1=$D$20,AS$2=$E$20),$C$20,0)</f>
        <v/>
      </c>
      <c r="AT44" s="21">
        <f>IF(AND(AT$1=$D$20,AT$2=$E$20),$C$20,0)</f>
        <v/>
      </c>
      <c r="AU44" s="21">
        <f>IF(AND(AU$1=$D$20,AU$2=$E$20),$C$20,0)</f>
        <v/>
      </c>
      <c r="AV44" s="21">
        <f>IF(AND(AV$1=$D$20,AV$2=$E$20),$C$20,0)</f>
        <v/>
      </c>
      <c r="AW44" s="21">
        <f>IF(AND(AW$1=$D$20,AW$2=$E$20),$C$20,0)</f>
        <v/>
      </c>
      <c r="AX44" s="21">
        <f>IF(AND(AX$1=$D$20,AX$2=$E$20),$C$20,0)</f>
        <v/>
      </c>
      <c r="AY44" s="21">
        <f>IF(AND(AY$1=$D$20,AY$2=$E$20),$C$20,0)</f>
        <v/>
      </c>
      <c r="AZ44" s="21">
        <f>IF(AND(AZ$1=$D$20,AZ$2=$E$20),$C$20,0)</f>
        <v/>
      </c>
      <c r="BA44" s="21">
        <f>IF(AND(BA$1=$D$20,BA$2=$E$20),$C$20,0)</f>
        <v/>
      </c>
      <c r="BB44" s="21">
        <f>IF(AND(BB$1=$D$20,BB$2=$E$20),$C$20,0)</f>
        <v/>
      </c>
    </row>
    <row r="45">
      <c r="A45" t="inlineStr">
        <is>
          <t>Home Office Pos 16 — Ausgabe</t>
        </is>
      </c>
      <c r="B45" s="21">
        <f>IF(AND(B$1=$D$21,B$2=$E$21),$C$21,0)</f>
        <v/>
      </c>
      <c r="C45" s="21">
        <f>IF(AND(C$1=$D$21,C$2=$E$21),$C$21,0)</f>
        <v/>
      </c>
      <c r="D45" s="21">
        <f>IF(AND(D$1=$D$21,D$2=$E$21),$C$21,0)</f>
        <v/>
      </c>
      <c r="E45" s="21">
        <f>IF(AND(E$1=$D$21,E$2=$E$21),$C$21,0)</f>
        <v/>
      </c>
      <c r="F45" s="21">
        <f>IF(AND(F$1=$D$21,F$2=$E$21),$C$21,0)</f>
        <v/>
      </c>
      <c r="G45" s="21">
        <f>IF(AND(G$1=$D$21,G$2=$E$21),$C$21,0)</f>
        <v/>
      </c>
      <c r="H45" s="21">
        <f>IF(AND(H$1=$D$21,H$2=$E$21),$C$21,0)</f>
        <v/>
      </c>
      <c r="I45" s="21">
        <f>IF(AND(I$1=$D$21,I$2=$E$21),$C$21,0)</f>
        <v/>
      </c>
      <c r="J45" s="21">
        <f>IF(AND(J$1=$D$21,J$2=$E$21),$C$21,0)</f>
        <v/>
      </c>
      <c r="K45" s="21">
        <f>IF(AND(K$1=$D$21,K$2=$E$21),$C$21,0)</f>
        <v/>
      </c>
      <c r="L45" s="21">
        <f>IF(AND(L$1=$D$21,L$2=$E$21),$C$21,0)</f>
        <v/>
      </c>
      <c r="M45" s="21">
        <f>IF(AND(M$1=$D$21,M$2=$E$21),$C$21,0)</f>
        <v/>
      </c>
      <c r="N45" s="21">
        <f>IF(AND(N$1=$D$21,N$2=$E$21),$C$21,0)</f>
        <v/>
      </c>
      <c r="O45" s="21">
        <f>IF(AND(O$1=$D$21,O$2=$E$21),$C$21,0)</f>
        <v/>
      </c>
      <c r="P45" s="21">
        <f>IF(AND(P$1=$D$21,P$2=$E$21),$C$21,0)</f>
        <v/>
      </c>
      <c r="Q45" s="21">
        <f>IF(AND(Q$1=$D$21,Q$2=$E$21),$C$21,0)</f>
        <v/>
      </c>
      <c r="R45" s="21">
        <f>IF(AND(R$1=$D$21,R$2=$E$21),$C$21,0)</f>
        <v/>
      </c>
      <c r="S45" s="21">
        <f>IF(AND(S$1=$D$21,S$2=$E$21),$C$21,0)</f>
        <v/>
      </c>
      <c r="T45" s="21">
        <f>IF(AND(T$1=$D$21,T$2=$E$21),$C$21,0)</f>
        <v/>
      </c>
      <c r="U45" s="21">
        <f>IF(AND(U$1=$D$21,U$2=$E$21),$C$21,0)</f>
        <v/>
      </c>
      <c r="V45" s="21">
        <f>IF(AND(V$1=$D$21,V$2=$E$21),$C$21,0)</f>
        <v/>
      </c>
      <c r="W45" s="21">
        <f>IF(AND(W$1=$D$21,W$2=$E$21),$C$21,0)</f>
        <v/>
      </c>
      <c r="X45" s="21">
        <f>IF(AND(X$1=$D$21,X$2=$E$21),$C$21,0)</f>
        <v/>
      </c>
      <c r="Y45" s="21">
        <f>IF(AND(Y$1=$D$21,Y$2=$E$21),$C$21,0)</f>
        <v/>
      </c>
      <c r="Z45" s="21">
        <f>IF(AND(Z$1=$D$21,Z$2=$E$21),$C$21,0)</f>
        <v/>
      </c>
      <c r="AA45" s="21">
        <f>IF(AND(AA$1=$D$21,AA$2=$E$21),$C$21,0)</f>
        <v/>
      </c>
      <c r="AB45" s="21">
        <f>IF(AND(AB$1=$D$21,AB$2=$E$21),$C$21,0)</f>
        <v/>
      </c>
      <c r="AC45" s="21">
        <f>IF(AND(AC$1=$D$21,AC$2=$E$21),$C$21,0)</f>
        <v/>
      </c>
      <c r="AD45" s="21">
        <f>IF(AND(AD$1=$D$21,AD$2=$E$21),$C$21,0)</f>
        <v/>
      </c>
      <c r="AE45" s="21">
        <f>IF(AND(AE$1=$D$21,AE$2=$E$21),$C$21,0)</f>
        <v/>
      </c>
      <c r="AF45" s="21">
        <f>IF(AND(AF$1=$D$21,AF$2=$E$21),$C$21,0)</f>
        <v/>
      </c>
      <c r="AG45" s="21">
        <f>IF(AND(AG$1=$D$21,AG$2=$E$21),$C$21,0)</f>
        <v/>
      </c>
      <c r="AH45" s="21">
        <f>IF(AND(AH$1=$D$21,AH$2=$E$21),$C$21,0)</f>
        <v/>
      </c>
      <c r="AI45" s="21">
        <f>IF(AND(AI$1=$D$21,AI$2=$E$21),$C$21,0)</f>
        <v/>
      </c>
      <c r="AJ45" s="21">
        <f>IF(AND(AJ$1=$D$21,AJ$2=$E$21),$C$21,0)</f>
        <v/>
      </c>
      <c r="AK45" s="21">
        <f>IF(AND(AK$1=$D$21,AK$2=$E$21),$C$21,0)</f>
        <v/>
      </c>
      <c r="AL45" s="21">
        <f>IF(AND(AL$1=$D$21,AL$2=$E$21),$C$21,0)</f>
        <v/>
      </c>
      <c r="AM45" s="21">
        <f>IF(AND(AM$1=$D$21,AM$2=$E$21),$C$21,0)</f>
        <v/>
      </c>
      <c r="AN45" s="21">
        <f>IF(AND(AN$1=$D$21,AN$2=$E$21),$C$21,0)</f>
        <v/>
      </c>
      <c r="AO45" s="21">
        <f>IF(AND(AO$1=$D$21,AO$2=$E$21),$C$21,0)</f>
        <v/>
      </c>
      <c r="AP45" s="21">
        <f>IF(AND(AP$1=$D$21,AP$2=$E$21),$C$21,0)</f>
        <v/>
      </c>
      <c r="AQ45" s="21">
        <f>IF(AND(AQ$1=$D$21,AQ$2=$E$21),$C$21,0)</f>
        <v/>
      </c>
      <c r="AR45" s="21">
        <f>IF(AND(AR$1=$D$21,AR$2=$E$21),$C$21,0)</f>
        <v/>
      </c>
      <c r="AS45" s="21">
        <f>IF(AND(AS$1=$D$21,AS$2=$E$21),$C$21,0)</f>
        <v/>
      </c>
      <c r="AT45" s="21">
        <f>IF(AND(AT$1=$D$21,AT$2=$E$21),$C$21,0)</f>
        <v/>
      </c>
      <c r="AU45" s="21">
        <f>IF(AND(AU$1=$D$21,AU$2=$E$21),$C$21,0)</f>
        <v/>
      </c>
      <c r="AV45" s="21">
        <f>IF(AND(AV$1=$D$21,AV$2=$E$21),$C$21,0)</f>
        <v/>
      </c>
      <c r="AW45" s="21">
        <f>IF(AND(AW$1=$D$21,AW$2=$E$21),$C$21,0)</f>
        <v/>
      </c>
      <c r="AX45" s="21">
        <f>IF(AND(AX$1=$D$21,AX$2=$E$21),$C$21,0)</f>
        <v/>
      </c>
      <c r="AY45" s="21">
        <f>IF(AND(AY$1=$D$21,AY$2=$E$21),$C$21,0)</f>
        <v/>
      </c>
      <c r="AZ45" s="21">
        <f>IF(AND(AZ$1=$D$21,AZ$2=$E$21),$C$21,0)</f>
        <v/>
      </c>
      <c r="BA45" s="21">
        <f>IF(AND(BA$1=$D$21,BA$2=$E$21),$C$21,0)</f>
        <v/>
      </c>
      <c r="BB45" s="21">
        <f>IF(AND(BB$1=$D$21,BB$2=$E$21),$C$21,0)</f>
        <v/>
      </c>
    </row>
    <row r="46">
      <c r="A46" t="inlineStr">
        <is>
          <t>Home Office Pos 17 — Ausgabe</t>
        </is>
      </c>
      <c r="B46" s="21">
        <f>IF(AND(B$1=$D$22,B$2=$E$22),$C$22,0)</f>
        <v/>
      </c>
      <c r="C46" s="21">
        <f>IF(AND(C$1=$D$22,C$2=$E$22),$C$22,0)</f>
        <v/>
      </c>
      <c r="D46" s="21">
        <f>IF(AND(D$1=$D$22,D$2=$E$22),$C$22,0)</f>
        <v/>
      </c>
      <c r="E46" s="21">
        <f>IF(AND(E$1=$D$22,E$2=$E$22),$C$22,0)</f>
        <v/>
      </c>
      <c r="F46" s="21">
        <f>IF(AND(F$1=$D$22,F$2=$E$22),$C$22,0)</f>
        <v/>
      </c>
      <c r="G46" s="21">
        <f>IF(AND(G$1=$D$22,G$2=$E$22),$C$22,0)</f>
        <v/>
      </c>
      <c r="H46" s="21">
        <f>IF(AND(H$1=$D$22,H$2=$E$22),$C$22,0)</f>
        <v/>
      </c>
      <c r="I46" s="21">
        <f>IF(AND(I$1=$D$22,I$2=$E$22),$C$22,0)</f>
        <v/>
      </c>
      <c r="J46" s="21">
        <f>IF(AND(J$1=$D$22,J$2=$E$22),$C$22,0)</f>
        <v/>
      </c>
      <c r="K46" s="21">
        <f>IF(AND(K$1=$D$22,K$2=$E$22),$C$22,0)</f>
        <v/>
      </c>
      <c r="L46" s="21">
        <f>IF(AND(L$1=$D$22,L$2=$E$22),$C$22,0)</f>
        <v/>
      </c>
      <c r="M46" s="21">
        <f>IF(AND(M$1=$D$22,M$2=$E$22),$C$22,0)</f>
        <v/>
      </c>
      <c r="N46" s="21">
        <f>IF(AND(N$1=$D$22,N$2=$E$22),$C$22,0)</f>
        <v/>
      </c>
      <c r="O46" s="21">
        <f>IF(AND(O$1=$D$22,O$2=$E$22),$C$22,0)</f>
        <v/>
      </c>
      <c r="P46" s="21">
        <f>IF(AND(P$1=$D$22,P$2=$E$22),$C$22,0)</f>
        <v/>
      </c>
      <c r="Q46" s="21">
        <f>IF(AND(Q$1=$D$22,Q$2=$E$22),$C$22,0)</f>
        <v/>
      </c>
      <c r="R46" s="21">
        <f>IF(AND(R$1=$D$22,R$2=$E$22),$C$22,0)</f>
        <v/>
      </c>
      <c r="S46" s="21">
        <f>IF(AND(S$1=$D$22,S$2=$E$22),$C$22,0)</f>
        <v/>
      </c>
      <c r="T46" s="21">
        <f>IF(AND(T$1=$D$22,T$2=$E$22),$C$22,0)</f>
        <v/>
      </c>
      <c r="U46" s="21">
        <f>IF(AND(U$1=$D$22,U$2=$E$22),$C$22,0)</f>
        <v/>
      </c>
      <c r="V46" s="21">
        <f>IF(AND(V$1=$D$22,V$2=$E$22),$C$22,0)</f>
        <v/>
      </c>
      <c r="W46" s="21">
        <f>IF(AND(W$1=$D$22,W$2=$E$22),$C$22,0)</f>
        <v/>
      </c>
      <c r="X46" s="21">
        <f>IF(AND(X$1=$D$22,X$2=$E$22),$C$22,0)</f>
        <v/>
      </c>
      <c r="Y46" s="21">
        <f>IF(AND(Y$1=$D$22,Y$2=$E$22),$C$22,0)</f>
        <v/>
      </c>
      <c r="Z46" s="21">
        <f>IF(AND(Z$1=$D$22,Z$2=$E$22),$C$22,0)</f>
        <v/>
      </c>
      <c r="AA46" s="21">
        <f>IF(AND(AA$1=$D$22,AA$2=$E$22),$C$22,0)</f>
        <v/>
      </c>
      <c r="AB46" s="21">
        <f>IF(AND(AB$1=$D$22,AB$2=$E$22),$C$22,0)</f>
        <v/>
      </c>
      <c r="AC46" s="21">
        <f>IF(AND(AC$1=$D$22,AC$2=$E$22),$C$22,0)</f>
        <v/>
      </c>
      <c r="AD46" s="21">
        <f>IF(AND(AD$1=$D$22,AD$2=$E$22),$C$22,0)</f>
        <v/>
      </c>
      <c r="AE46" s="21">
        <f>IF(AND(AE$1=$D$22,AE$2=$E$22),$C$22,0)</f>
        <v/>
      </c>
      <c r="AF46" s="21">
        <f>IF(AND(AF$1=$D$22,AF$2=$E$22),$C$22,0)</f>
        <v/>
      </c>
      <c r="AG46" s="21">
        <f>IF(AND(AG$1=$D$22,AG$2=$E$22),$C$22,0)</f>
        <v/>
      </c>
      <c r="AH46" s="21">
        <f>IF(AND(AH$1=$D$22,AH$2=$E$22),$C$22,0)</f>
        <v/>
      </c>
      <c r="AI46" s="21">
        <f>IF(AND(AI$1=$D$22,AI$2=$E$22),$C$22,0)</f>
        <v/>
      </c>
      <c r="AJ46" s="21">
        <f>IF(AND(AJ$1=$D$22,AJ$2=$E$22),$C$22,0)</f>
        <v/>
      </c>
      <c r="AK46" s="21">
        <f>IF(AND(AK$1=$D$22,AK$2=$E$22),$C$22,0)</f>
        <v/>
      </c>
      <c r="AL46" s="21">
        <f>IF(AND(AL$1=$D$22,AL$2=$E$22),$C$22,0)</f>
        <v/>
      </c>
      <c r="AM46" s="21">
        <f>IF(AND(AM$1=$D$22,AM$2=$E$22),$C$22,0)</f>
        <v/>
      </c>
      <c r="AN46" s="21">
        <f>IF(AND(AN$1=$D$22,AN$2=$E$22),$C$22,0)</f>
        <v/>
      </c>
      <c r="AO46" s="21">
        <f>IF(AND(AO$1=$D$22,AO$2=$E$22),$C$22,0)</f>
        <v/>
      </c>
      <c r="AP46" s="21">
        <f>IF(AND(AP$1=$D$22,AP$2=$E$22),$C$22,0)</f>
        <v/>
      </c>
      <c r="AQ46" s="21">
        <f>IF(AND(AQ$1=$D$22,AQ$2=$E$22),$C$22,0)</f>
        <v/>
      </c>
      <c r="AR46" s="21">
        <f>IF(AND(AR$1=$D$22,AR$2=$E$22),$C$22,0)</f>
        <v/>
      </c>
      <c r="AS46" s="21">
        <f>IF(AND(AS$1=$D$22,AS$2=$E$22),$C$22,0)</f>
        <v/>
      </c>
      <c r="AT46" s="21">
        <f>IF(AND(AT$1=$D$22,AT$2=$E$22),$C$22,0)</f>
        <v/>
      </c>
      <c r="AU46" s="21">
        <f>IF(AND(AU$1=$D$22,AU$2=$E$22),$C$22,0)</f>
        <v/>
      </c>
      <c r="AV46" s="21">
        <f>IF(AND(AV$1=$D$22,AV$2=$E$22),$C$22,0)</f>
        <v/>
      </c>
      <c r="AW46" s="21">
        <f>IF(AND(AW$1=$D$22,AW$2=$E$22),$C$22,0)</f>
        <v/>
      </c>
      <c r="AX46" s="21">
        <f>IF(AND(AX$1=$D$22,AX$2=$E$22),$C$22,0)</f>
        <v/>
      </c>
      <c r="AY46" s="21">
        <f>IF(AND(AY$1=$D$22,AY$2=$E$22),$C$22,0)</f>
        <v/>
      </c>
      <c r="AZ46" s="21">
        <f>IF(AND(AZ$1=$D$22,AZ$2=$E$22),$C$22,0)</f>
        <v/>
      </c>
      <c r="BA46" s="21">
        <f>IF(AND(BA$1=$D$22,BA$2=$E$22),$C$22,0)</f>
        <v/>
      </c>
      <c r="BB46" s="21">
        <f>IF(AND(BB$1=$D$22,BB$2=$E$22),$C$22,0)</f>
        <v/>
      </c>
    </row>
    <row r="47">
      <c r="A47" t="inlineStr">
        <is>
          <t>Home Office Pos 18 — Ausgabe</t>
        </is>
      </c>
      <c r="B47" s="21">
        <f>IF(AND(B$1=$D$23,B$2=$E$23),$C$23,0)</f>
        <v/>
      </c>
      <c r="C47" s="21">
        <f>IF(AND(C$1=$D$23,C$2=$E$23),$C$23,0)</f>
        <v/>
      </c>
      <c r="D47" s="21">
        <f>IF(AND(D$1=$D$23,D$2=$E$23),$C$23,0)</f>
        <v/>
      </c>
      <c r="E47" s="21">
        <f>IF(AND(E$1=$D$23,E$2=$E$23),$C$23,0)</f>
        <v/>
      </c>
      <c r="F47" s="21">
        <f>IF(AND(F$1=$D$23,F$2=$E$23),$C$23,0)</f>
        <v/>
      </c>
      <c r="G47" s="21">
        <f>IF(AND(G$1=$D$23,G$2=$E$23),$C$23,0)</f>
        <v/>
      </c>
      <c r="H47" s="21">
        <f>IF(AND(H$1=$D$23,H$2=$E$23),$C$23,0)</f>
        <v/>
      </c>
      <c r="I47" s="21">
        <f>IF(AND(I$1=$D$23,I$2=$E$23),$C$23,0)</f>
        <v/>
      </c>
      <c r="J47" s="21">
        <f>IF(AND(J$1=$D$23,J$2=$E$23),$C$23,0)</f>
        <v/>
      </c>
      <c r="K47" s="21">
        <f>IF(AND(K$1=$D$23,K$2=$E$23),$C$23,0)</f>
        <v/>
      </c>
      <c r="L47" s="21">
        <f>IF(AND(L$1=$D$23,L$2=$E$23),$C$23,0)</f>
        <v/>
      </c>
      <c r="M47" s="21">
        <f>IF(AND(M$1=$D$23,M$2=$E$23),$C$23,0)</f>
        <v/>
      </c>
      <c r="N47" s="21">
        <f>IF(AND(N$1=$D$23,N$2=$E$23),$C$23,0)</f>
        <v/>
      </c>
      <c r="O47" s="21">
        <f>IF(AND(O$1=$D$23,O$2=$E$23),$C$23,0)</f>
        <v/>
      </c>
      <c r="P47" s="21">
        <f>IF(AND(P$1=$D$23,P$2=$E$23),$C$23,0)</f>
        <v/>
      </c>
      <c r="Q47" s="21">
        <f>IF(AND(Q$1=$D$23,Q$2=$E$23),$C$23,0)</f>
        <v/>
      </c>
      <c r="R47" s="21">
        <f>IF(AND(R$1=$D$23,R$2=$E$23),$C$23,0)</f>
        <v/>
      </c>
      <c r="S47" s="21">
        <f>IF(AND(S$1=$D$23,S$2=$E$23),$C$23,0)</f>
        <v/>
      </c>
      <c r="T47" s="21">
        <f>IF(AND(T$1=$D$23,T$2=$E$23),$C$23,0)</f>
        <v/>
      </c>
      <c r="U47" s="21">
        <f>IF(AND(U$1=$D$23,U$2=$E$23),$C$23,0)</f>
        <v/>
      </c>
      <c r="V47" s="21">
        <f>IF(AND(V$1=$D$23,V$2=$E$23),$C$23,0)</f>
        <v/>
      </c>
      <c r="W47" s="21">
        <f>IF(AND(W$1=$D$23,W$2=$E$23),$C$23,0)</f>
        <v/>
      </c>
      <c r="X47" s="21">
        <f>IF(AND(X$1=$D$23,X$2=$E$23),$C$23,0)</f>
        <v/>
      </c>
      <c r="Y47" s="21">
        <f>IF(AND(Y$1=$D$23,Y$2=$E$23),$C$23,0)</f>
        <v/>
      </c>
      <c r="Z47" s="21">
        <f>IF(AND(Z$1=$D$23,Z$2=$E$23),$C$23,0)</f>
        <v/>
      </c>
      <c r="AA47" s="21">
        <f>IF(AND(AA$1=$D$23,AA$2=$E$23),$C$23,0)</f>
        <v/>
      </c>
      <c r="AB47" s="21">
        <f>IF(AND(AB$1=$D$23,AB$2=$E$23),$C$23,0)</f>
        <v/>
      </c>
      <c r="AC47" s="21">
        <f>IF(AND(AC$1=$D$23,AC$2=$E$23),$C$23,0)</f>
        <v/>
      </c>
      <c r="AD47" s="21">
        <f>IF(AND(AD$1=$D$23,AD$2=$E$23),$C$23,0)</f>
        <v/>
      </c>
      <c r="AE47" s="21">
        <f>IF(AND(AE$1=$D$23,AE$2=$E$23),$C$23,0)</f>
        <v/>
      </c>
      <c r="AF47" s="21">
        <f>IF(AND(AF$1=$D$23,AF$2=$E$23),$C$23,0)</f>
        <v/>
      </c>
      <c r="AG47" s="21">
        <f>IF(AND(AG$1=$D$23,AG$2=$E$23),$C$23,0)</f>
        <v/>
      </c>
      <c r="AH47" s="21">
        <f>IF(AND(AH$1=$D$23,AH$2=$E$23),$C$23,0)</f>
        <v/>
      </c>
      <c r="AI47" s="21">
        <f>IF(AND(AI$1=$D$23,AI$2=$E$23),$C$23,0)</f>
        <v/>
      </c>
      <c r="AJ47" s="21">
        <f>IF(AND(AJ$1=$D$23,AJ$2=$E$23),$C$23,0)</f>
        <v/>
      </c>
      <c r="AK47" s="21">
        <f>IF(AND(AK$1=$D$23,AK$2=$E$23),$C$23,0)</f>
        <v/>
      </c>
      <c r="AL47" s="21">
        <f>IF(AND(AL$1=$D$23,AL$2=$E$23),$C$23,0)</f>
        <v/>
      </c>
      <c r="AM47" s="21">
        <f>IF(AND(AM$1=$D$23,AM$2=$E$23),$C$23,0)</f>
        <v/>
      </c>
      <c r="AN47" s="21">
        <f>IF(AND(AN$1=$D$23,AN$2=$E$23),$C$23,0)</f>
        <v/>
      </c>
      <c r="AO47" s="21">
        <f>IF(AND(AO$1=$D$23,AO$2=$E$23),$C$23,0)</f>
        <v/>
      </c>
      <c r="AP47" s="21">
        <f>IF(AND(AP$1=$D$23,AP$2=$E$23),$C$23,0)</f>
        <v/>
      </c>
      <c r="AQ47" s="21">
        <f>IF(AND(AQ$1=$D$23,AQ$2=$E$23),$C$23,0)</f>
        <v/>
      </c>
      <c r="AR47" s="21">
        <f>IF(AND(AR$1=$D$23,AR$2=$E$23),$C$23,0)</f>
        <v/>
      </c>
      <c r="AS47" s="21">
        <f>IF(AND(AS$1=$D$23,AS$2=$E$23),$C$23,0)</f>
        <v/>
      </c>
      <c r="AT47" s="21">
        <f>IF(AND(AT$1=$D$23,AT$2=$E$23),$C$23,0)</f>
        <v/>
      </c>
      <c r="AU47" s="21">
        <f>IF(AND(AU$1=$D$23,AU$2=$E$23),$C$23,0)</f>
        <v/>
      </c>
      <c r="AV47" s="21">
        <f>IF(AND(AV$1=$D$23,AV$2=$E$23),$C$23,0)</f>
        <v/>
      </c>
      <c r="AW47" s="21">
        <f>IF(AND(AW$1=$D$23,AW$2=$E$23),$C$23,0)</f>
        <v/>
      </c>
      <c r="AX47" s="21">
        <f>IF(AND(AX$1=$D$23,AX$2=$E$23),$C$23,0)</f>
        <v/>
      </c>
      <c r="AY47" s="21">
        <f>IF(AND(AY$1=$D$23,AY$2=$E$23),$C$23,0)</f>
        <v/>
      </c>
      <c r="AZ47" s="21">
        <f>IF(AND(AZ$1=$D$23,AZ$2=$E$23),$C$23,0)</f>
        <v/>
      </c>
      <c r="BA47" s="21">
        <f>IF(AND(BA$1=$D$23,BA$2=$E$23),$C$23,0)</f>
        <v/>
      </c>
      <c r="BB47" s="21">
        <f>IF(AND(BB$1=$D$23,BB$2=$E$23),$C$23,0)</f>
        <v/>
      </c>
    </row>
    <row r="48">
      <c r="A48" t="inlineStr">
        <is>
          <t>Ausstattung Arbeitsplatz — Ausgabe</t>
        </is>
      </c>
      <c r="B48" s="21">
        <f>IF(AND(B$1=$D$24,B$2=$E$24),$C$24,0)</f>
        <v/>
      </c>
      <c r="C48" s="21">
        <f>IF(AND(C$1=$D$24,C$2=$E$24),$C$24,0)</f>
        <v/>
      </c>
      <c r="D48" s="21">
        <f>IF(AND(D$1=$D$24,D$2=$E$24),$C$24,0)</f>
        <v/>
      </c>
      <c r="E48" s="21">
        <f>IF(AND(E$1=$D$24,E$2=$E$24),$C$24,0)</f>
        <v/>
      </c>
      <c r="F48" s="21">
        <f>IF(AND(F$1=$D$24,F$2=$E$24),$C$24,0)</f>
        <v/>
      </c>
      <c r="G48" s="21">
        <f>IF(AND(G$1=$D$24,G$2=$E$24),$C$24,0)</f>
        <v/>
      </c>
      <c r="H48" s="21">
        <f>IF(AND(H$1=$D$24,H$2=$E$24),$C$24,0)</f>
        <v/>
      </c>
      <c r="I48" s="21">
        <f>IF(AND(I$1=$D$24,I$2=$E$24),$C$24,0)</f>
        <v/>
      </c>
      <c r="J48" s="21">
        <f>IF(AND(J$1=$D$24,J$2=$E$24),$C$24,0)</f>
        <v/>
      </c>
      <c r="K48" s="21">
        <f>IF(AND(K$1=$D$24,K$2=$E$24),$C$24,0)</f>
        <v/>
      </c>
      <c r="L48" s="21">
        <f>IF(AND(L$1=$D$24,L$2=$E$24),$C$24,0)</f>
        <v/>
      </c>
      <c r="M48" s="21">
        <f>IF(AND(M$1=$D$24,M$2=$E$24),$C$24,0)</f>
        <v/>
      </c>
      <c r="N48" s="21">
        <f>IF(AND(N$1=$D$24,N$2=$E$24),$C$24,0)</f>
        <v/>
      </c>
      <c r="O48" s="21">
        <f>IF(AND(O$1=$D$24,O$2=$E$24),$C$24,0)</f>
        <v/>
      </c>
      <c r="P48" s="21">
        <f>IF(AND(P$1=$D$24,P$2=$E$24),$C$24,0)</f>
        <v/>
      </c>
      <c r="Q48" s="21">
        <f>IF(AND(Q$1=$D$24,Q$2=$E$24),$C$24,0)</f>
        <v/>
      </c>
      <c r="R48" s="21">
        <f>IF(AND(R$1=$D$24,R$2=$E$24),$C$24,0)</f>
        <v/>
      </c>
      <c r="S48" s="21">
        <f>IF(AND(S$1=$D$24,S$2=$E$24),$C$24,0)</f>
        <v/>
      </c>
      <c r="T48" s="21">
        <f>IF(AND(T$1=$D$24,T$2=$E$24),$C$24,0)</f>
        <v/>
      </c>
      <c r="U48" s="21">
        <f>IF(AND(U$1=$D$24,U$2=$E$24),$C$24,0)</f>
        <v/>
      </c>
      <c r="V48" s="21">
        <f>IF(AND(V$1=$D$24,V$2=$E$24),$C$24,0)</f>
        <v/>
      </c>
      <c r="W48" s="21">
        <f>IF(AND(W$1=$D$24,W$2=$E$24),$C$24,0)</f>
        <v/>
      </c>
      <c r="X48" s="21">
        <f>IF(AND(X$1=$D$24,X$2=$E$24),$C$24,0)</f>
        <v/>
      </c>
      <c r="Y48" s="21">
        <f>IF(AND(Y$1=$D$24,Y$2=$E$24),$C$24,0)</f>
        <v/>
      </c>
      <c r="Z48" s="21">
        <f>IF(AND(Z$1=$D$24,Z$2=$E$24),$C$24,0)</f>
        <v/>
      </c>
      <c r="AA48" s="21">
        <f>IF(AND(AA$1=$D$24,AA$2=$E$24),$C$24,0)</f>
        <v/>
      </c>
      <c r="AB48" s="21">
        <f>IF(AND(AB$1=$D$24,AB$2=$E$24),$C$24,0)</f>
        <v/>
      </c>
      <c r="AC48" s="21">
        <f>IF(AND(AC$1=$D$24,AC$2=$E$24),$C$24,0)</f>
        <v/>
      </c>
      <c r="AD48" s="21">
        <f>IF(AND(AD$1=$D$24,AD$2=$E$24),$C$24,0)</f>
        <v/>
      </c>
      <c r="AE48" s="21">
        <f>IF(AND(AE$1=$D$24,AE$2=$E$24),$C$24,0)</f>
        <v/>
      </c>
      <c r="AF48" s="21">
        <f>IF(AND(AF$1=$D$24,AF$2=$E$24),$C$24,0)</f>
        <v/>
      </c>
      <c r="AG48" s="21">
        <f>IF(AND(AG$1=$D$24,AG$2=$E$24),$C$24,0)</f>
        <v/>
      </c>
      <c r="AH48" s="21">
        <f>IF(AND(AH$1=$D$24,AH$2=$E$24),$C$24,0)</f>
        <v/>
      </c>
      <c r="AI48" s="21">
        <f>IF(AND(AI$1=$D$24,AI$2=$E$24),$C$24,0)</f>
        <v/>
      </c>
      <c r="AJ48" s="21">
        <f>IF(AND(AJ$1=$D$24,AJ$2=$E$24),$C$24,0)</f>
        <v/>
      </c>
      <c r="AK48" s="21">
        <f>IF(AND(AK$1=$D$24,AK$2=$E$24),$C$24,0)</f>
        <v/>
      </c>
      <c r="AL48" s="21">
        <f>IF(AND(AL$1=$D$24,AL$2=$E$24),$C$24,0)</f>
        <v/>
      </c>
      <c r="AM48" s="21">
        <f>IF(AND(AM$1=$D$24,AM$2=$E$24),$C$24,0)</f>
        <v/>
      </c>
      <c r="AN48" s="21">
        <f>IF(AND(AN$1=$D$24,AN$2=$E$24),$C$24,0)</f>
        <v/>
      </c>
      <c r="AO48" s="21">
        <f>IF(AND(AO$1=$D$24,AO$2=$E$24),$C$24,0)</f>
        <v/>
      </c>
      <c r="AP48" s="21">
        <f>IF(AND(AP$1=$D$24,AP$2=$E$24),$C$24,0)</f>
        <v/>
      </c>
      <c r="AQ48" s="21">
        <f>IF(AND(AQ$1=$D$24,AQ$2=$E$24),$C$24,0)</f>
        <v/>
      </c>
      <c r="AR48" s="21">
        <f>IF(AND(AR$1=$D$24,AR$2=$E$24),$C$24,0)</f>
        <v/>
      </c>
      <c r="AS48" s="21">
        <f>IF(AND(AS$1=$D$24,AS$2=$E$24),$C$24,0)</f>
        <v/>
      </c>
      <c r="AT48" s="21">
        <f>IF(AND(AT$1=$D$24,AT$2=$E$24),$C$24,0)</f>
        <v/>
      </c>
      <c r="AU48" s="21">
        <f>IF(AND(AU$1=$D$24,AU$2=$E$24),$C$24,0)</f>
        <v/>
      </c>
      <c r="AV48" s="21">
        <f>IF(AND(AV$1=$D$24,AV$2=$E$24),$C$24,0)</f>
        <v/>
      </c>
      <c r="AW48" s="21">
        <f>IF(AND(AW$1=$D$24,AW$2=$E$24),$C$24,0)</f>
        <v/>
      </c>
      <c r="AX48" s="21">
        <f>IF(AND(AX$1=$D$24,AX$2=$E$24),$C$24,0)</f>
        <v/>
      </c>
      <c r="AY48" s="21">
        <f>IF(AND(AY$1=$D$24,AY$2=$E$24),$C$24,0)</f>
        <v/>
      </c>
      <c r="AZ48" s="21">
        <f>IF(AND(AZ$1=$D$24,AZ$2=$E$24),$C$24,0)</f>
        <v/>
      </c>
      <c r="BA48" s="21">
        <f>IF(AND(BA$1=$D$24,BA$2=$E$24),$C$24,0)</f>
        <v/>
      </c>
      <c r="BB48" s="21">
        <f>IF(AND(BB$1=$D$24,BB$2=$E$24),$C$24,0)</f>
        <v/>
      </c>
    </row>
    <row r="49">
      <c r="A49" t="inlineStr">
        <is>
          <t>Mac Studio (LLM Training) — Ausgabe</t>
        </is>
      </c>
      <c r="B49" s="21">
        <f>IF(AND(B$1=$D$25,B$2=$E$25),$C$25,0)</f>
        <v/>
      </c>
      <c r="C49" s="21">
        <f>IF(AND(C$1=$D$25,C$2=$E$25),$C$25,0)</f>
        <v/>
      </c>
      <c r="D49" s="21">
        <f>IF(AND(D$1=$D$25,D$2=$E$25),$C$25,0)</f>
        <v/>
      </c>
      <c r="E49" s="21">
        <f>IF(AND(E$1=$D$25,E$2=$E$25),$C$25,0)</f>
        <v/>
      </c>
      <c r="F49" s="21">
        <f>IF(AND(F$1=$D$25,F$2=$E$25),$C$25,0)</f>
        <v/>
      </c>
      <c r="G49" s="21">
        <f>IF(AND(G$1=$D$25,G$2=$E$25),$C$25,0)</f>
        <v/>
      </c>
      <c r="H49" s="21">
        <f>IF(AND(H$1=$D$25,H$2=$E$25),$C$25,0)</f>
        <v/>
      </c>
      <c r="I49" s="21">
        <f>IF(AND(I$1=$D$25,I$2=$E$25),$C$25,0)</f>
        <v/>
      </c>
      <c r="J49" s="21">
        <f>IF(AND(J$1=$D$25,J$2=$E$25),$C$25,0)</f>
        <v/>
      </c>
      <c r="K49" s="21">
        <f>IF(AND(K$1=$D$25,K$2=$E$25),$C$25,0)</f>
        <v/>
      </c>
      <c r="L49" s="21">
        <f>IF(AND(L$1=$D$25,L$2=$E$25),$C$25,0)</f>
        <v/>
      </c>
      <c r="M49" s="21">
        <f>IF(AND(M$1=$D$25,M$2=$E$25),$C$25,0)</f>
        <v/>
      </c>
      <c r="N49" s="21">
        <f>IF(AND(N$1=$D$25,N$2=$E$25),$C$25,0)</f>
        <v/>
      </c>
      <c r="O49" s="21">
        <f>IF(AND(O$1=$D$25,O$2=$E$25),$C$25,0)</f>
        <v/>
      </c>
      <c r="P49" s="21">
        <f>IF(AND(P$1=$D$25,P$2=$E$25),$C$25,0)</f>
        <v/>
      </c>
      <c r="Q49" s="21">
        <f>IF(AND(Q$1=$D$25,Q$2=$E$25),$C$25,0)</f>
        <v/>
      </c>
      <c r="R49" s="21">
        <f>IF(AND(R$1=$D$25,R$2=$E$25),$C$25,0)</f>
        <v/>
      </c>
      <c r="S49" s="21">
        <f>IF(AND(S$1=$D$25,S$2=$E$25),$C$25,0)</f>
        <v/>
      </c>
      <c r="T49" s="21">
        <f>IF(AND(T$1=$D$25,T$2=$E$25),$C$25,0)</f>
        <v/>
      </c>
      <c r="U49" s="21">
        <f>IF(AND(U$1=$D$25,U$2=$E$25),$C$25,0)</f>
        <v/>
      </c>
      <c r="V49" s="21">
        <f>IF(AND(V$1=$D$25,V$2=$E$25),$C$25,0)</f>
        <v/>
      </c>
      <c r="W49" s="21">
        <f>IF(AND(W$1=$D$25,W$2=$E$25),$C$25,0)</f>
        <v/>
      </c>
      <c r="X49" s="21">
        <f>IF(AND(X$1=$D$25,X$2=$E$25),$C$25,0)</f>
        <v/>
      </c>
      <c r="Y49" s="21">
        <f>IF(AND(Y$1=$D$25,Y$2=$E$25),$C$25,0)</f>
        <v/>
      </c>
      <c r="Z49" s="21">
        <f>IF(AND(Z$1=$D$25,Z$2=$E$25),$C$25,0)</f>
        <v/>
      </c>
      <c r="AA49" s="21">
        <f>IF(AND(AA$1=$D$25,AA$2=$E$25),$C$25,0)</f>
        <v/>
      </c>
      <c r="AB49" s="21">
        <f>IF(AND(AB$1=$D$25,AB$2=$E$25),$C$25,0)</f>
        <v/>
      </c>
      <c r="AC49" s="21">
        <f>IF(AND(AC$1=$D$25,AC$2=$E$25),$C$25,0)</f>
        <v/>
      </c>
      <c r="AD49" s="21">
        <f>IF(AND(AD$1=$D$25,AD$2=$E$25),$C$25,0)</f>
        <v/>
      </c>
      <c r="AE49" s="21">
        <f>IF(AND(AE$1=$D$25,AE$2=$E$25),$C$25,0)</f>
        <v/>
      </c>
      <c r="AF49" s="21">
        <f>IF(AND(AF$1=$D$25,AF$2=$E$25),$C$25,0)</f>
        <v/>
      </c>
      <c r="AG49" s="21">
        <f>IF(AND(AG$1=$D$25,AG$2=$E$25),$C$25,0)</f>
        <v/>
      </c>
      <c r="AH49" s="21">
        <f>IF(AND(AH$1=$D$25,AH$2=$E$25),$C$25,0)</f>
        <v/>
      </c>
      <c r="AI49" s="21">
        <f>IF(AND(AI$1=$D$25,AI$2=$E$25),$C$25,0)</f>
        <v/>
      </c>
      <c r="AJ49" s="21">
        <f>IF(AND(AJ$1=$D$25,AJ$2=$E$25),$C$25,0)</f>
        <v/>
      </c>
      <c r="AK49" s="21">
        <f>IF(AND(AK$1=$D$25,AK$2=$E$25),$C$25,0)</f>
        <v/>
      </c>
      <c r="AL49" s="21">
        <f>IF(AND(AL$1=$D$25,AL$2=$E$25),$C$25,0)</f>
        <v/>
      </c>
      <c r="AM49" s="21">
        <f>IF(AND(AM$1=$D$25,AM$2=$E$25),$C$25,0)</f>
        <v/>
      </c>
      <c r="AN49" s="21">
        <f>IF(AND(AN$1=$D$25,AN$2=$E$25),$C$25,0)</f>
        <v/>
      </c>
      <c r="AO49" s="21">
        <f>IF(AND(AO$1=$D$25,AO$2=$E$25),$C$25,0)</f>
        <v/>
      </c>
      <c r="AP49" s="21">
        <f>IF(AND(AP$1=$D$25,AP$2=$E$25),$C$25,0)</f>
        <v/>
      </c>
      <c r="AQ49" s="21">
        <f>IF(AND(AQ$1=$D$25,AQ$2=$E$25),$C$25,0)</f>
        <v/>
      </c>
      <c r="AR49" s="21">
        <f>IF(AND(AR$1=$D$25,AR$2=$E$25),$C$25,0)</f>
        <v/>
      </c>
      <c r="AS49" s="21">
        <f>IF(AND(AS$1=$D$25,AS$2=$E$25),$C$25,0)</f>
        <v/>
      </c>
      <c r="AT49" s="21">
        <f>IF(AND(AT$1=$D$25,AT$2=$E$25),$C$25,0)</f>
        <v/>
      </c>
      <c r="AU49" s="21">
        <f>IF(AND(AU$1=$D$25,AU$2=$E$25),$C$25,0)</f>
        <v/>
      </c>
      <c r="AV49" s="21">
        <f>IF(AND(AV$1=$D$25,AV$2=$E$25),$C$25,0)</f>
        <v/>
      </c>
      <c r="AW49" s="21">
        <f>IF(AND(AW$1=$D$25,AW$2=$E$25),$C$25,0)</f>
        <v/>
      </c>
      <c r="AX49" s="21">
        <f>IF(AND(AX$1=$D$25,AX$2=$E$25),$C$25,0)</f>
        <v/>
      </c>
      <c r="AY49" s="21">
        <f>IF(AND(AY$1=$D$25,AY$2=$E$25),$C$25,0)</f>
        <v/>
      </c>
      <c r="AZ49" s="21">
        <f>IF(AND(AZ$1=$D$25,AZ$2=$E$25),$C$25,0)</f>
        <v/>
      </c>
      <c r="BA49" s="21">
        <f>IF(AND(BA$1=$D$25,BA$2=$E$25),$C$25,0)</f>
        <v/>
      </c>
      <c r="BB49" s="21">
        <f>IF(AND(BB$1=$D$25,BB$2=$E$25),$C$25,0)</f>
        <v/>
      </c>
    </row>
    <row r="50">
      <c r="A50" t="inlineStr">
        <is>
          <t>Markenanmeldung DPMA+EUIPO — Ausgabe</t>
        </is>
      </c>
      <c r="B50" s="21">
        <f>IF(AND(B$1=$D$26,B$2=$E$26),$C$26,0)</f>
        <v/>
      </c>
      <c r="C50" s="21">
        <f>IF(AND(C$1=$D$26,C$2=$E$26),$C$26,0)</f>
        <v/>
      </c>
      <c r="D50" s="21">
        <f>IF(AND(D$1=$D$26,D$2=$E$26),$C$26,0)</f>
        <v/>
      </c>
      <c r="E50" s="21">
        <f>IF(AND(E$1=$D$26,E$2=$E$26),$C$26,0)</f>
        <v/>
      </c>
      <c r="F50" s="21">
        <f>IF(AND(F$1=$D$26,F$2=$E$26),$C$26,0)</f>
        <v/>
      </c>
      <c r="G50" s="21">
        <f>IF(AND(G$1=$D$26,G$2=$E$26),$C$26,0)</f>
        <v/>
      </c>
      <c r="H50" s="21">
        <f>IF(AND(H$1=$D$26,H$2=$E$26),$C$26,0)</f>
        <v/>
      </c>
      <c r="I50" s="21">
        <f>IF(AND(I$1=$D$26,I$2=$E$26),$C$26,0)</f>
        <v/>
      </c>
      <c r="J50" s="21">
        <f>IF(AND(J$1=$D$26,J$2=$E$26),$C$26,0)</f>
        <v/>
      </c>
      <c r="K50" s="21">
        <f>IF(AND(K$1=$D$26,K$2=$E$26),$C$26,0)</f>
        <v/>
      </c>
      <c r="L50" s="21">
        <f>IF(AND(L$1=$D$26,L$2=$E$26),$C$26,0)</f>
        <v/>
      </c>
      <c r="M50" s="21">
        <f>IF(AND(M$1=$D$26,M$2=$E$26),$C$26,0)</f>
        <v/>
      </c>
      <c r="N50" s="21">
        <f>IF(AND(N$1=$D$26,N$2=$E$26),$C$26,0)</f>
        <v/>
      </c>
      <c r="O50" s="21">
        <f>IF(AND(O$1=$D$26,O$2=$E$26),$C$26,0)</f>
        <v/>
      </c>
      <c r="P50" s="21">
        <f>IF(AND(P$1=$D$26,P$2=$E$26),$C$26,0)</f>
        <v/>
      </c>
      <c r="Q50" s="21">
        <f>IF(AND(Q$1=$D$26,Q$2=$E$26),$C$26,0)</f>
        <v/>
      </c>
      <c r="R50" s="21">
        <f>IF(AND(R$1=$D$26,R$2=$E$26),$C$26,0)</f>
        <v/>
      </c>
      <c r="S50" s="21">
        <f>IF(AND(S$1=$D$26,S$2=$E$26),$C$26,0)</f>
        <v/>
      </c>
      <c r="T50" s="21">
        <f>IF(AND(T$1=$D$26,T$2=$E$26),$C$26,0)</f>
        <v/>
      </c>
      <c r="U50" s="21">
        <f>IF(AND(U$1=$D$26,U$2=$E$26),$C$26,0)</f>
        <v/>
      </c>
      <c r="V50" s="21">
        <f>IF(AND(V$1=$D$26,V$2=$E$26),$C$26,0)</f>
        <v/>
      </c>
      <c r="W50" s="21">
        <f>IF(AND(W$1=$D$26,W$2=$E$26),$C$26,0)</f>
        <v/>
      </c>
      <c r="X50" s="21">
        <f>IF(AND(X$1=$D$26,X$2=$E$26),$C$26,0)</f>
        <v/>
      </c>
      <c r="Y50" s="21">
        <f>IF(AND(Y$1=$D$26,Y$2=$E$26),$C$26,0)</f>
        <v/>
      </c>
      <c r="Z50" s="21">
        <f>IF(AND(Z$1=$D$26,Z$2=$E$26),$C$26,0)</f>
        <v/>
      </c>
      <c r="AA50" s="21">
        <f>IF(AND(AA$1=$D$26,AA$2=$E$26),$C$26,0)</f>
        <v/>
      </c>
      <c r="AB50" s="21">
        <f>IF(AND(AB$1=$D$26,AB$2=$E$26),$C$26,0)</f>
        <v/>
      </c>
      <c r="AC50" s="21">
        <f>IF(AND(AC$1=$D$26,AC$2=$E$26),$C$26,0)</f>
        <v/>
      </c>
      <c r="AD50" s="21">
        <f>IF(AND(AD$1=$D$26,AD$2=$E$26),$C$26,0)</f>
        <v/>
      </c>
      <c r="AE50" s="21">
        <f>IF(AND(AE$1=$D$26,AE$2=$E$26),$C$26,0)</f>
        <v/>
      </c>
      <c r="AF50" s="21">
        <f>IF(AND(AF$1=$D$26,AF$2=$E$26),$C$26,0)</f>
        <v/>
      </c>
      <c r="AG50" s="21">
        <f>IF(AND(AG$1=$D$26,AG$2=$E$26),$C$26,0)</f>
        <v/>
      </c>
      <c r="AH50" s="21">
        <f>IF(AND(AH$1=$D$26,AH$2=$E$26),$C$26,0)</f>
        <v/>
      </c>
      <c r="AI50" s="21">
        <f>IF(AND(AI$1=$D$26,AI$2=$E$26),$C$26,0)</f>
        <v/>
      </c>
      <c r="AJ50" s="21">
        <f>IF(AND(AJ$1=$D$26,AJ$2=$E$26),$C$26,0)</f>
        <v/>
      </c>
      <c r="AK50" s="21">
        <f>IF(AND(AK$1=$D$26,AK$2=$E$26),$C$26,0)</f>
        <v/>
      </c>
      <c r="AL50" s="21">
        <f>IF(AND(AL$1=$D$26,AL$2=$E$26),$C$26,0)</f>
        <v/>
      </c>
      <c r="AM50" s="21">
        <f>IF(AND(AM$1=$D$26,AM$2=$E$26),$C$26,0)</f>
        <v/>
      </c>
      <c r="AN50" s="21">
        <f>IF(AND(AN$1=$D$26,AN$2=$E$26),$C$26,0)</f>
        <v/>
      </c>
      <c r="AO50" s="21">
        <f>IF(AND(AO$1=$D$26,AO$2=$E$26),$C$26,0)</f>
        <v/>
      </c>
      <c r="AP50" s="21">
        <f>IF(AND(AP$1=$D$26,AP$2=$E$26),$C$26,0)</f>
        <v/>
      </c>
      <c r="AQ50" s="21">
        <f>IF(AND(AQ$1=$D$26,AQ$2=$E$26),$C$26,0)</f>
        <v/>
      </c>
      <c r="AR50" s="21">
        <f>IF(AND(AR$1=$D$26,AR$2=$E$26),$C$26,0)</f>
        <v/>
      </c>
      <c r="AS50" s="21">
        <f>IF(AND(AS$1=$D$26,AS$2=$E$26),$C$26,0)</f>
        <v/>
      </c>
      <c r="AT50" s="21">
        <f>IF(AND(AT$1=$D$26,AT$2=$E$26),$C$26,0)</f>
        <v/>
      </c>
      <c r="AU50" s="21">
        <f>IF(AND(AU$1=$D$26,AU$2=$E$26),$C$26,0)</f>
        <v/>
      </c>
      <c r="AV50" s="21">
        <f>IF(AND(AV$1=$D$26,AV$2=$E$26),$C$26,0)</f>
        <v/>
      </c>
      <c r="AW50" s="21">
        <f>IF(AND(AW$1=$D$26,AW$2=$E$26),$C$26,0)</f>
        <v/>
      </c>
      <c r="AX50" s="21">
        <f>IF(AND(AX$1=$D$26,AX$2=$E$26),$C$26,0)</f>
        <v/>
      </c>
      <c r="AY50" s="21">
        <f>IF(AND(AY$1=$D$26,AY$2=$E$26),$C$26,0)</f>
        <v/>
      </c>
      <c r="AZ50" s="21">
        <f>IF(AND(AZ$1=$D$26,AZ$2=$E$26),$C$26,0)</f>
        <v/>
      </c>
      <c r="BA50" s="21">
        <f>IF(AND(BA$1=$D$26,BA$2=$E$26),$C$26,0)</f>
        <v/>
      </c>
      <c r="BB50" s="21">
        <f>IF(AND(BB$1=$D$26,BB$2=$E$26),$C$26,0)</f>
        <v/>
      </c>
    </row>
    <row r="51">
      <c r="A51" t="inlineStr">
        <is>
          <t>Software-Lizenzen (GWG, jährlich) — Ausgabe</t>
        </is>
      </c>
      <c r="B51" s="21">
        <f>IF(AND(B$1=$D$27,B$2=$E$27),$C$27,0)</f>
        <v/>
      </c>
      <c r="C51" s="21">
        <f>IF(AND(C$1=$D$27,C$2=$E$27),$C$27,0)</f>
        <v/>
      </c>
      <c r="D51" s="21">
        <f>IF(AND(D$1=$D$27,D$2=$E$27),$C$27,0)</f>
        <v/>
      </c>
      <c r="E51" s="21">
        <f>IF(AND(E$1=$D$27,E$2=$E$27),$C$27,0)</f>
        <v/>
      </c>
      <c r="F51" s="21">
        <f>IF(AND(F$1=$D$27,F$2=$E$27),$C$27,0)</f>
        <v/>
      </c>
      <c r="G51" s="21">
        <f>IF(AND(G$1=$D$27,G$2=$E$27),$C$27,0)</f>
        <v/>
      </c>
      <c r="H51" s="21">
        <f>IF(AND(H$1=$D$27,H$2=$E$27),$C$27,0)</f>
        <v/>
      </c>
      <c r="I51" s="21">
        <f>IF(AND(I$1=$D$27,I$2=$E$27),$C$27,0)</f>
        <v/>
      </c>
      <c r="J51" s="21">
        <f>IF(AND(J$1=$D$27,J$2=$E$27),$C$27,0)</f>
        <v/>
      </c>
      <c r="K51" s="21">
        <f>IF(AND(K$1=$D$27,K$2=$E$27),$C$27,0)</f>
        <v/>
      </c>
      <c r="L51" s="21">
        <f>IF(AND(L$1=$D$27,L$2=$E$27),$C$27,0)</f>
        <v/>
      </c>
      <c r="M51" s="21">
        <f>IF(AND(M$1=$D$27,M$2=$E$27),$C$27,0)</f>
        <v/>
      </c>
      <c r="N51" s="21">
        <f>IF(AND(N$1=$D$27,N$2=$E$27),$C$27,0)</f>
        <v/>
      </c>
      <c r="O51" s="21">
        <f>IF(AND(O$1=$D$27,O$2=$E$27),$C$27,0)</f>
        <v/>
      </c>
      <c r="P51" s="21">
        <f>IF(AND(P$1=$D$27,P$2=$E$27),$C$27,0)</f>
        <v/>
      </c>
      <c r="Q51" s="21">
        <f>IF(AND(Q$1=$D$27,Q$2=$E$27),$C$27,0)</f>
        <v/>
      </c>
      <c r="R51" s="21">
        <f>IF(AND(R$1=$D$27,R$2=$E$27),$C$27,0)</f>
        <v/>
      </c>
      <c r="S51" s="21">
        <f>IF(AND(S$1=$D$27,S$2=$E$27),$C$27,0)</f>
        <v/>
      </c>
      <c r="T51" s="21">
        <f>IF(AND(T$1=$D$27,T$2=$E$27),$C$27,0)</f>
        <v/>
      </c>
      <c r="U51" s="21">
        <f>IF(AND(U$1=$D$27,U$2=$E$27),$C$27,0)</f>
        <v/>
      </c>
      <c r="V51" s="21">
        <f>IF(AND(V$1=$D$27,V$2=$E$27),$C$27,0)</f>
        <v/>
      </c>
      <c r="W51" s="21">
        <f>IF(AND(W$1=$D$27,W$2=$E$27),$C$27,0)</f>
        <v/>
      </c>
      <c r="X51" s="21">
        <f>IF(AND(X$1=$D$27,X$2=$E$27),$C$27,0)</f>
        <v/>
      </c>
      <c r="Y51" s="21">
        <f>IF(AND(Y$1=$D$27,Y$2=$E$27),$C$27,0)</f>
        <v/>
      </c>
      <c r="Z51" s="21">
        <f>IF(AND(Z$1=$D$27,Z$2=$E$27),$C$27,0)</f>
        <v/>
      </c>
      <c r="AA51" s="21">
        <f>IF(AND(AA$1=$D$27,AA$2=$E$27),$C$27,0)</f>
        <v/>
      </c>
      <c r="AB51" s="21">
        <f>IF(AND(AB$1=$D$27,AB$2=$E$27),$C$27,0)</f>
        <v/>
      </c>
      <c r="AC51" s="21">
        <f>IF(AND(AC$1=$D$27,AC$2=$E$27),$C$27,0)</f>
        <v/>
      </c>
      <c r="AD51" s="21">
        <f>IF(AND(AD$1=$D$27,AD$2=$E$27),$C$27,0)</f>
        <v/>
      </c>
      <c r="AE51" s="21">
        <f>IF(AND(AE$1=$D$27,AE$2=$E$27),$C$27,0)</f>
        <v/>
      </c>
      <c r="AF51" s="21">
        <f>IF(AND(AF$1=$D$27,AF$2=$E$27),$C$27,0)</f>
        <v/>
      </c>
      <c r="AG51" s="21">
        <f>IF(AND(AG$1=$D$27,AG$2=$E$27),$C$27,0)</f>
        <v/>
      </c>
      <c r="AH51" s="21">
        <f>IF(AND(AH$1=$D$27,AH$2=$E$27),$C$27,0)</f>
        <v/>
      </c>
      <c r="AI51" s="21">
        <f>IF(AND(AI$1=$D$27,AI$2=$E$27),$C$27,0)</f>
        <v/>
      </c>
      <c r="AJ51" s="21">
        <f>IF(AND(AJ$1=$D$27,AJ$2=$E$27),$C$27,0)</f>
        <v/>
      </c>
      <c r="AK51" s="21">
        <f>IF(AND(AK$1=$D$27,AK$2=$E$27),$C$27,0)</f>
        <v/>
      </c>
      <c r="AL51" s="21">
        <f>IF(AND(AL$1=$D$27,AL$2=$E$27),$C$27,0)</f>
        <v/>
      </c>
      <c r="AM51" s="21">
        <f>IF(AND(AM$1=$D$27,AM$2=$E$27),$C$27,0)</f>
        <v/>
      </c>
      <c r="AN51" s="21">
        <f>IF(AND(AN$1=$D$27,AN$2=$E$27),$C$27,0)</f>
        <v/>
      </c>
      <c r="AO51" s="21">
        <f>IF(AND(AO$1=$D$27,AO$2=$E$27),$C$27,0)</f>
        <v/>
      </c>
      <c r="AP51" s="21">
        <f>IF(AND(AP$1=$D$27,AP$2=$E$27),$C$27,0)</f>
        <v/>
      </c>
      <c r="AQ51" s="21">
        <f>IF(AND(AQ$1=$D$27,AQ$2=$E$27),$C$27,0)</f>
        <v/>
      </c>
      <c r="AR51" s="21">
        <f>IF(AND(AR$1=$D$27,AR$2=$E$27),$C$27,0)</f>
        <v/>
      </c>
      <c r="AS51" s="21">
        <f>IF(AND(AS$1=$D$27,AS$2=$E$27),$C$27,0)</f>
        <v/>
      </c>
      <c r="AT51" s="21">
        <f>IF(AND(AT$1=$D$27,AT$2=$E$27),$C$27,0)</f>
        <v/>
      </c>
      <c r="AU51" s="21">
        <f>IF(AND(AU$1=$D$27,AU$2=$E$27),$C$27,0)</f>
        <v/>
      </c>
      <c r="AV51" s="21">
        <f>IF(AND(AV$1=$D$27,AV$2=$E$27),$C$27,0)</f>
        <v/>
      </c>
      <c r="AW51" s="21">
        <f>IF(AND(AW$1=$D$27,AW$2=$E$27),$C$27,0)</f>
        <v/>
      </c>
      <c r="AX51" s="21">
        <f>IF(AND(AX$1=$D$27,AX$2=$E$27),$C$27,0)</f>
        <v/>
      </c>
      <c r="AY51" s="21">
        <f>IF(AND(AY$1=$D$27,AY$2=$E$27),$C$27,0)</f>
        <v/>
      </c>
      <c r="AZ51" s="21">
        <f>IF(AND(AZ$1=$D$27,AZ$2=$E$27),$C$27,0)</f>
        <v/>
      </c>
      <c r="BA51" s="21">
        <f>IF(AND(BA$1=$D$27,BA$2=$E$27),$C$27,0)</f>
        <v/>
      </c>
      <c r="BB51" s="21">
        <f>IF(AND(BB$1=$D$27,BB$2=$E$27),$C$27,0)</f>
        <v/>
      </c>
    </row>
    <row r="52">
      <c r="A52" t="inlineStr">
        <is>
          <t>Domain/SSL/Zertifikate (GWG) — Ausgabe</t>
        </is>
      </c>
      <c r="B52" s="21">
        <f>IF(AND(B$1=$D$28,B$2=$E$28),$C$28,0)</f>
        <v/>
      </c>
      <c r="C52" s="21">
        <f>IF(AND(C$1=$D$28,C$2=$E$28),$C$28,0)</f>
        <v/>
      </c>
      <c r="D52" s="21">
        <f>IF(AND(D$1=$D$28,D$2=$E$28),$C$28,0)</f>
        <v/>
      </c>
      <c r="E52" s="21">
        <f>IF(AND(E$1=$D$28,E$2=$E$28),$C$28,0)</f>
        <v/>
      </c>
      <c r="F52" s="21">
        <f>IF(AND(F$1=$D$28,F$2=$E$28),$C$28,0)</f>
        <v/>
      </c>
      <c r="G52" s="21">
        <f>IF(AND(G$1=$D$28,G$2=$E$28),$C$28,0)</f>
        <v/>
      </c>
      <c r="H52" s="21">
        <f>IF(AND(H$1=$D$28,H$2=$E$28),$C$28,0)</f>
        <v/>
      </c>
      <c r="I52" s="21">
        <f>IF(AND(I$1=$D$28,I$2=$E$28),$C$28,0)</f>
        <v/>
      </c>
      <c r="J52" s="21">
        <f>IF(AND(J$1=$D$28,J$2=$E$28),$C$28,0)</f>
        <v/>
      </c>
      <c r="K52" s="21">
        <f>IF(AND(K$1=$D$28,K$2=$E$28),$C$28,0)</f>
        <v/>
      </c>
      <c r="L52" s="21">
        <f>IF(AND(L$1=$D$28,L$2=$E$28),$C$28,0)</f>
        <v/>
      </c>
      <c r="M52" s="21">
        <f>IF(AND(M$1=$D$28,M$2=$E$28),$C$28,0)</f>
        <v/>
      </c>
      <c r="N52" s="21">
        <f>IF(AND(N$1=$D$28,N$2=$E$28),$C$28,0)</f>
        <v/>
      </c>
      <c r="O52" s="21">
        <f>IF(AND(O$1=$D$28,O$2=$E$28),$C$28,0)</f>
        <v/>
      </c>
      <c r="P52" s="21">
        <f>IF(AND(P$1=$D$28,P$2=$E$28),$C$28,0)</f>
        <v/>
      </c>
      <c r="Q52" s="21">
        <f>IF(AND(Q$1=$D$28,Q$2=$E$28),$C$28,0)</f>
        <v/>
      </c>
      <c r="R52" s="21">
        <f>IF(AND(R$1=$D$28,R$2=$E$28),$C$28,0)</f>
        <v/>
      </c>
      <c r="S52" s="21">
        <f>IF(AND(S$1=$D$28,S$2=$E$28),$C$28,0)</f>
        <v/>
      </c>
      <c r="T52" s="21">
        <f>IF(AND(T$1=$D$28,T$2=$E$28),$C$28,0)</f>
        <v/>
      </c>
      <c r="U52" s="21">
        <f>IF(AND(U$1=$D$28,U$2=$E$28),$C$28,0)</f>
        <v/>
      </c>
      <c r="V52" s="21">
        <f>IF(AND(V$1=$D$28,V$2=$E$28),$C$28,0)</f>
        <v/>
      </c>
      <c r="W52" s="21">
        <f>IF(AND(W$1=$D$28,W$2=$E$28),$C$28,0)</f>
        <v/>
      </c>
      <c r="X52" s="21">
        <f>IF(AND(X$1=$D$28,X$2=$E$28),$C$28,0)</f>
        <v/>
      </c>
      <c r="Y52" s="21">
        <f>IF(AND(Y$1=$D$28,Y$2=$E$28),$C$28,0)</f>
        <v/>
      </c>
      <c r="Z52" s="21">
        <f>IF(AND(Z$1=$D$28,Z$2=$E$28),$C$28,0)</f>
        <v/>
      </c>
      <c r="AA52" s="21">
        <f>IF(AND(AA$1=$D$28,AA$2=$E$28),$C$28,0)</f>
        <v/>
      </c>
      <c r="AB52" s="21">
        <f>IF(AND(AB$1=$D$28,AB$2=$E$28),$C$28,0)</f>
        <v/>
      </c>
      <c r="AC52" s="21">
        <f>IF(AND(AC$1=$D$28,AC$2=$E$28),$C$28,0)</f>
        <v/>
      </c>
      <c r="AD52" s="21">
        <f>IF(AND(AD$1=$D$28,AD$2=$E$28),$C$28,0)</f>
        <v/>
      </c>
      <c r="AE52" s="21">
        <f>IF(AND(AE$1=$D$28,AE$2=$E$28),$C$28,0)</f>
        <v/>
      </c>
      <c r="AF52" s="21">
        <f>IF(AND(AF$1=$D$28,AF$2=$E$28),$C$28,0)</f>
        <v/>
      </c>
      <c r="AG52" s="21">
        <f>IF(AND(AG$1=$D$28,AG$2=$E$28),$C$28,0)</f>
        <v/>
      </c>
      <c r="AH52" s="21">
        <f>IF(AND(AH$1=$D$28,AH$2=$E$28),$C$28,0)</f>
        <v/>
      </c>
      <c r="AI52" s="21">
        <f>IF(AND(AI$1=$D$28,AI$2=$E$28),$C$28,0)</f>
        <v/>
      </c>
      <c r="AJ52" s="21">
        <f>IF(AND(AJ$1=$D$28,AJ$2=$E$28),$C$28,0)</f>
        <v/>
      </c>
      <c r="AK52" s="21">
        <f>IF(AND(AK$1=$D$28,AK$2=$E$28),$C$28,0)</f>
        <v/>
      </c>
      <c r="AL52" s="21">
        <f>IF(AND(AL$1=$D$28,AL$2=$E$28),$C$28,0)</f>
        <v/>
      </c>
      <c r="AM52" s="21">
        <f>IF(AND(AM$1=$D$28,AM$2=$E$28),$C$28,0)</f>
        <v/>
      </c>
      <c r="AN52" s="21">
        <f>IF(AND(AN$1=$D$28,AN$2=$E$28),$C$28,0)</f>
        <v/>
      </c>
      <c r="AO52" s="21">
        <f>IF(AND(AO$1=$D$28,AO$2=$E$28),$C$28,0)</f>
        <v/>
      </c>
      <c r="AP52" s="21">
        <f>IF(AND(AP$1=$D$28,AP$2=$E$28),$C$28,0)</f>
        <v/>
      </c>
      <c r="AQ52" s="21">
        <f>IF(AND(AQ$1=$D$28,AQ$2=$E$28),$C$28,0)</f>
        <v/>
      </c>
      <c r="AR52" s="21">
        <f>IF(AND(AR$1=$D$28,AR$2=$E$28),$C$28,0)</f>
        <v/>
      </c>
      <c r="AS52" s="21">
        <f>IF(AND(AS$1=$D$28,AS$2=$E$28),$C$28,0)</f>
        <v/>
      </c>
      <c r="AT52" s="21">
        <f>IF(AND(AT$1=$D$28,AT$2=$E$28),$C$28,0)</f>
        <v/>
      </c>
      <c r="AU52" s="21">
        <f>IF(AND(AU$1=$D$28,AU$2=$E$28),$C$28,0)</f>
        <v/>
      </c>
      <c r="AV52" s="21">
        <f>IF(AND(AV$1=$D$28,AV$2=$E$28),$C$28,0)</f>
        <v/>
      </c>
      <c r="AW52" s="21">
        <f>IF(AND(AW$1=$D$28,AW$2=$E$28),$C$28,0)</f>
        <v/>
      </c>
      <c r="AX52" s="21">
        <f>IF(AND(AX$1=$D$28,AX$2=$E$28),$C$28,0)</f>
        <v/>
      </c>
      <c r="AY52" s="21">
        <f>IF(AND(AY$1=$D$28,AY$2=$E$28),$C$28,0)</f>
        <v/>
      </c>
      <c r="AZ52" s="21">
        <f>IF(AND(AZ$1=$D$28,AZ$2=$E$28),$C$28,0)</f>
        <v/>
      </c>
      <c r="BA52" s="21">
        <f>IF(AND(BA$1=$D$28,BA$2=$E$28),$C$28,0)</f>
        <v/>
      </c>
      <c r="BB52" s="21">
        <f>IF(AND(BB$1=$D$28,BB$2=$E$28),$C$28,0)</f>
        <v/>
      </c>
    </row>
    <row r="54">
      <c r="A54" s="16" t="inlineStr">
        <is>
          <t>TOTAL Investitionsausgaben</t>
        </is>
      </c>
      <c r="B54" s="21">
        <f>SUM(B31:B52)</f>
        <v/>
      </c>
      <c r="C54" s="21">
        <f>SUM(C31:C52)</f>
        <v/>
      </c>
      <c r="D54" s="21">
        <f>SUM(D31:D52)</f>
        <v/>
      </c>
      <c r="E54" s="21">
        <f>SUM(E31:E52)</f>
        <v/>
      </c>
      <c r="F54" s="21">
        <f>SUM(F31:F52)</f>
        <v/>
      </c>
      <c r="G54" s="21">
        <f>SUM(G31:G52)</f>
        <v/>
      </c>
      <c r="H54" s="21">
        <f>SUM(H31:H52)</f>
        <v/>
      </c>
      <c r="I54" s="21">
        <f>SUM(I31:I52)</f>
        <v/>
      </c>
      <c r="J54" s="21">
        <f>SUM(J31:J52)</f>
        <v/>
      </c>
      <c r="K54" s="21">
        <f>SUM(K31:K52)</f>
        <v/>
      </c>
      <c r="L54" s="21">
        <f>SUM(L31:L52)</f>
        <v/>
      </c>
      <c r="M54" s="21">
        <f>SUM(M31:M52)</f>
        <v/>
      </c>
      <c r="N54" s="21">
        <f>SUM(N31:N52)</f>
        <v/>
      </c>
      <c r="O54" s="21">
        <f>SUM(O31:O52)</f>
        <v/>
      </c>
      <c r="P54" s="21">
        <f>SUM(P31:P52)</f>
        <v/>
      </c>
      <c r="Q54" s="21">
        <f>SUM(Q31:Q52)</f>
        <v/>
      </c>
      <c r="R54" s="21">
        <f>SUM(R31:R52)</f>
        <v/>
      </c>
      <c r="S54" s="21">
        <f>SUM(S31:S52)</f>
        <v/>
      </c>
      <c r="T54" s="21">
        <f>SUM(T31:T52)</f>
        <v/>
      </c>
      <c r="U54" s="21">
        <f>SUM(U31:U52)</f>
        <v/>
      </c>
      <c r="V54" s="21">
        <f>SUM(V31:V52)</f>
        <v/>
      </c>
      <c r="W54" s="21">
        <f>SUM(W31:W52)</f>
        <v/>
      </c>
      <c r="X54" s="21">
        <f>SUM(X31:X52)</f>
        <v/>
      </c>
      <c r="Y54" s="21">
        <f>SUM(Y31:Y52)</f>
        <v/>
      </c>
      <c r="Z54" s="21">
        <f>SUM(Z31:Z52)</f>
        <v/>
      </c>
      <c r="AA54" s="21">
        <f>SUM(AA31:AA52)</f>
        <v/>
      </c>
      <c r="AB54" s="21">
        <f>SUM(AB31:AB52)</f>
        <v/>
      </c>
      <c r="AC54" s="21">
        <f>SUM(AC31:AC52)</f>
        <v/>
      </c>
      <c r="AD54" s="21">
        <f>SUM(AD31:AD52)</f>
        <v/>
      </c>
      <c r="AE54" s="21">
        <f>SUM(AE31:AE52)</f>
        <v/>
      </c>
      <c r="AF54" s="21">
        <f>SUM(AF31:AF52)</f>
        <v/>
      </c>
      <c r="AG54" s="21">
        <f>SUM(AG31:AG52)</f>
        <v/>
      </c>
      <c r="AH54" s="21">
        <f>SUM(AH31:AH52)</f>
        <v/>
      </c>
      <c r="AI54" s="21">
        <f>SUM(AI31:AI52)</f>
        <v/>
      </c>
      <c r="AJ54" s="21">
        <f>SUM(AJ31:AJ52)</f>
        <v/>
      </c>
      <c r="AK54" s="21">
        <f>SUM(AK31:AK52)</f>
        <v/>
      </c>
      <c r="AL54" s="21">
        <f>SUM(AL31:AL52)</f>
        <v/>
      </c>
      <c r="AM54" s="21">
        <f>SUM(AM31:AM52)</f>
        <v/>
      </c>
      <c r="AN54" s="21">
        <f>SUM(AN31:AN52)</f>
        <v/>
      </c>
      <c r="AO54" s="21">
        <f>SUM(AO31:AO52)</f>
        <v/>
      </c>
      <c r="AP54" s="21">
        <f>SUM(AP31:AP52)</f>
        <v/>
      </c>
      <c r="AQ54" s="21">
        <f>SUM(AQ31:AQ52)</f>
        <v/>
      </c>
      <c r="AR54" s="21">
        <f>SUM(AR31:AR52)</f>
        <v/>
      </c>
      <c r="AS54" s="21">
        <f>SUM(AS31:AS52)</f>
        <v/>
      </c>
      <c r="AT54" s="21">
        <f>SUM(AT31:AT52)</f>
        <v/>
      </c>
      <c r="AU54" s="21">
        <f>SUM(AU31:AU52)</f>
        <v/>
      </c>
      <c r="AV54" s="21">
        <f>SUM(AV31:AV52)</f>
        <v/>
      </c>
      <c r="AW54" s="21">
        <f>SUM(AW31:AW52)</f>
        <v/>
      </c>
      <c r="AX54" s="21">
        <f>SUM(AX31:AX52)</f>
        <v/>
      </c>
      <c r="AY54" s="21">
        <f>SUM(AY31:AY52)</f>
        <v/>
      </c>
      <c r="AZ54" s="21">
        <f>SUM(AZ31:AZ52)</f>
        <v/>
      </c>
      <c r="BA54" s="21">
        <f>SUM(BA31:BA52)</f>
        <v/>
      </c>
      <c r="BB54" s="21">
        <f>SUM(BB31:BB52)</f>
        <v/>
      </c>
    </row>
    <row r="55">
      <c r="A55" s="16" t="inlineStr">
        <is>
          <t>Abschreibungen (AfA)</t>
        </is>
      </c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  <c r="V55" s="21" t="n"/>
      <c r="W55" s="21" t="n"/>
      <c r="X55" s="21" t="n"/>
      <c r="Y55" s="21" t="n"/>
      <c r="Z55" s="21" t="n"/>
      <c r="AA55" s="21" t="n"/>
      <c r="AB55" s="21" t="n"/>
      <c r="AC55" s="21" t="n"/>
      <c r="AD55" s="21" t="n"/>
      <c r="AE55" s="21" t="n"/>
      <c r="AF55" s="21" t="n"/>
      <c r="AG55" s="21" t="n"/>
      <c r="AH55" s="21" t="n"/>
      <c r="AI55" s="21" t="n"/>
      <c r="AJ55" s="21" t="n"/>
      <c r="AK55" s="21" t="n"/>
      <c r="AL55" s="21" t="n"/>
      <c r="AM55" s="21" t="n"/>
      <c r="AN55" s="21" t="n"/>
      <c r="AO55" s="21" t="n"/>
      <c r="AP55" s="21" t="n"/>
      <c r="AQ55" s="21" t="n"/>
      <c r="AR55" s="21" t="n"/>
      <c r="AS55" s="21" t="n"/>
      <c r="AT55" s="21" t="n"/>
      <c r="AU55" s="21" t="n"/>
      <c r="AV55" s="21" t="n"/>
      <c r="AW55" s="21" t="n"/>
      <c r="AX55" s="21" t="n"/>
      <c r="AY55" s="21" t="n"/>
      <c r="AZ55" s="21" t="n"/>
      <c r="BA55" s="21" t="n"/>
      <c r="BB55" s="21" t="n"/>
    </row>
    <row r="56">
      <c r="A56" t="inlineStr">
        <is>
          <t>Home Office 2x Gründer — AfA</t>
        </is>
      </c>
      <c r="B56" s="21">
        <f>IF(AND(B$1*12+B$2&gt;=$D$7*12+$E$7,B$1*12+B$2&lt;$D$7*12+$E$7+$F$7*12),ROUND($C$7/($F$7*12),0),0)</f>
        <v/>
      </c>
      <c r="C56" s="21">
        <f>IF(AND(C$1*12+C$2&gt;=$D$7*12+$E$7,C$1*12+C$2&lt;$D$7*12+$E$7+$F$7*12),ROUND($C$7/($F$7*12),0),0)</f>
        <v/>
      </c>
      <c r="D56" s="21">
        <f>IF(AND(D$1*12+D$2&gt;=$D$7*12+$E$7,D$1*12+D$2&lt;$D$7*12+$E$7+$F$7*12),ROUND($C$7/($F$7*12),0),0)</f>
        <v/>
      </c>
      <c r="E56" s="21">
        <f>IF(AND(E$1*12+E$2&gt;=$D$7*12+$E$7,E$1*12+E$2&lt;$D$7*12+$E$7+$F$7*12),ROUND($C$7/($F$7*12),0),0)</f>
        <v/>
      </c>
      <c r="F56" s="21">
        <f>IF(AND(F$1*12+F$2&gt;=$D$7*12+$E$7,F$1*12+F$2&lt;$D$7*12+$E$7+$F$7*12),ROUND($C$7/($F$7*12),0),0)</f>
        <v/>
      </c>
      <c r="G56" s="21">
        <f>IF(AND(G$1*12+G$2&gt;=$D$7*12+$E$7,G$1*12+G$2&lt;$D$7*12+$E$7+$F$7*12),ROUND($C$7/($F$7*12),0),0)</f>
        <v/>
      </c>
      <c r="H56" s="21">
        <f>IF(AND(H$1*12+H$2&gt;=$D$7*12+$E$7,H$1*12+H$2&lt;$D$7*12+$E$7+$F$7*12),ROUND($C$7/($F$7*12),0),0)</f>
        <v/>
      </c>
      <c r="I56" s="21">
        <f>IF(AND(I$1*12+I$2&gt;=$D$7*12+$E$7,I$1*12+I$2&lt;$D$7*12+$E$7+$F$7*12),ROUND($C$7/($F$7*12),0),0)</f>
        <v/>
      </c>
      <c r="J56" s="21">
        <f>IF(AND(J$1*12+J$2&gt;=$D$7*12+$E$7,J$1*12+J$2&lt;$D$7*12+$E$7+$F$7*12),ROUND($C$7/($F$7*12),0),0)</f>
        <v/>
      </c>
      <c r="K56" s="21">
        <f>IF(AND(K$1*12+K$2&gt;=$D$7*12+$E$7,K$1*12+K$2&lt;$D$7*12+$E$7+$F$7*12),ROUND($C$7/($F$7*12),0),0)</f>
        <v/>
      </c>
      <c r="L56" s="21">
        <f>IF(AND(L$1*12+L$2&gt;=$D$7*12+$E$7,L$1*12+L$2&lt;$D$7*12+$E$7+$F$7*12),ROUND($C$7/($F$7*12),0),0)</f>
        <v/>
      </c>
      <c r="M56" s="21">
        <f>IF(AND(M$1*12+M$2&gt;=$D$7*12+$E$7,M$1*12+M$2&lt;$D$7*12+$E$7+$F$7*12),ROUND($C$7/($F$7*12),0),0)</f>
        <v/>
      </c>
      <c r="N56" s="21">
        <f>IF(AND(N$1*12+N$2&gt;=$D$7*12+$E$7,N$1*12+N$2&lt;$D$7*12+$E$7+$F$7*12),ROUND($C$7/($F$7*12),0),0)</f>
        <v/>
      </c>
      <c r="O56" s="21">
        <f>IF(AND(O$1*12+O$2&gt;=$D$7*12+$E$7,O$1*12+O$2&lt;$D$7*12+$E$7+$F$7*12),ROUND($C$7/($F$7*12),0),0)</f>
        <v/>
      </c>
      <c r="P56" s="21">
        <f>IF(AND(P$1*12+P$2&gt;=$D$7*12+$E$7,P$1*12+P$2&lt;$D$7*12+$E$7+$F$7*12),ROUND($C$7/($F$7*12),0),0)</f>
        <v/>
      </c>
      <c r="Q56" s="21">
        <f>IF(AND(Q$1*12+Q$2&gt;=$D$7*12+$E$7,Q$1*12+Q$2&lt;$D$7*12+$E$7+$F$7*12),ROUND($C$7/($F$7*12),0),0)</f>
        <v/>
      </c>
      <c r="R56" s="21">
        <f>IF(AND(R$1*12+R$2&gt;=$D$7*12+$E$7,R$1*12+R$2&lt;$D$7*12+$E$7+$F$7*12),ROUND($C$7/($F$7*12),0),0)</f>
        <v/>
      </c>
      <c r="S56" s="21">
        <f>IF(AND(S$1*12+S$2&gt;=$D$7*12+$E$7,S$1*12+S$2&lt;$D$7*12+$E$7+$F$7*12),ROUND($C$7/($F$7*12),0),0)</f>
        <v/>
      </c>
      <c r="T56" s="21">
        <f>IF(AND(T$1*12+T$2&gt;=$D$7*12+$E$7,T$1*12+T$2&lt;$D$7*12+$E$7+$F$7*12),ROUND($C$7/($F$7*12),0),0)</f>
        <v/>
      </c>
      <c r="U56" s="21">
        <f>IF(AND(U$1*12+U$2&gt;=$D$7*12+$E$7,U$1*12+U$2&lt;$D$7*12+$E$7+$F$7*12),ROUND($C$7/($F$7*12),0),0)</f>
        <v/>
      </c>
      <c r="V56" s="21">
        <f>IF(AND(V$1*12+V$2&gt;=$D$7*12+$E$7,V$1*12+V$2&lt;$D$7*12+$E$7+$F$7*12),ROUND($C$7/($F$7*12),0),0)</f>
        <v/>
      </c>
      <c r="W56" s="21">
        <f>IF(AND(W$1*12+W$2&gt;=$D$7*12+$E$7,W$1*12+W$2&lt;$D$7*12+$E$7+$F$7*12),ROUND($C$7/($F$7*12),0),0)</f>
        <v/>
      </c>
      <c r="X56" s="21">
        <f>IF(AND(X$1*12+X$2&gt;=$D$7*12+$E$7,X$1*12+X$2&lt;$D$7*12+$E$7+$F$7*12),ROUND($C$7/($F$7*12),0),0)</f>
        <v/>
      </c>
      <c r="Y56" s="21">
        <f>IF(AND(Y$1*12+Y$2&gt;=$D$7*12+$E$7,Y$1*12+Y$2&lt;$D$7*12+$E$7+$F$7*12),ROUND($C$7/($F$7*12),0),0)</f>
        <v/>
      </c>
      <c r="Z56" s="21">
        <f>IF(AND(Z$1*12+Z$2&gt;=$D$7*12+$E$7,Z$1*12+Z$2&lt;$D$7*12+$E$7+$F$7*12),ROUND($C$7/($F$7*12),0),0)</f>
        <v/>
      </c>
      <c r="AA56" s="21">
        <f>IF(AND(AA$1*12+AA$2&gt;=$D$7*12+$E$7,AA$1*12+AA$2&lt;$D$7*12+$E$7+$F$7*12),ROUND($C$7/($F$7*12),0),0)</f>
        <v/>
      </c>
      <c r="AB56" s="21">
        <f>IF(AND(AB$1*12+AB$2&gt;=$D$7*12+$E$7,AB$1*12+AB$2&lt;$D$7*12+$E$7+$F$7*12),ROUND($C$7/($F$7*12),0),0)</f>
        <v/>
      </c>
      <c r="AC56" s="21">
        <f>IF(AND(AC$1*12+AC$2&gt;=$D$7*12+$E$7,AC$1*12+AC$2&lt;$D$7*12+$E$7+$F$7*12),ROUND($C$7/($F$7*12),0),0)</f>
        <v/>
      </c>
      <c r="AD56" s="21">
        <f>IF(AND(AD$1*12+AD$2&gt;=$D$7*12+$E$7,AD$1*12+AD$2&lt;$D$7*12+$E$7+$F$7*12),ROUND($C$7/($F$7*12),0),0)</f>
        <v/>
      </c>
      <c r="AE56" s="21">
        <f>IF(AND(AE$1*12+AE$2&gt;=$D$7*12+$E$7,AE$1*12+AE$2&lt;$D$7*12+$E$7+$F$7*12),ROUND($C$7/($F$7*12),0),0)</f>
        <v/>
      </c>
      <c r="AF56" s="21">
        <f>IF(AND(AF$1*12+AF$2&gt;=$D$7*12+$E$7,AF$1*12+AF$2&lt;$D$7*12+$E$7+$F$7*12),ROUND($C$7/($F$7*12),0),0)</f>
        <v/>
      </c>
      <c r="AG56" s="21">
        <f>IF(AND(AG$1*12+AG$2&gt;=$D$7*12+$E$7,AG$1*12+AG$2&lt;$D$7*12+$E$7+$F$7*12),ROUND($C$7/($F$7*12),0),0)</f>
        <v/>
      </c>
      <c r="AH56" s="21">
        <f>IF(AND(AH$1*12+AH$2&gt;=$D$7*12+$E$7,AH$1*12+AH$2&lt;$D$7*12+$E$7+$F$7*12),ROUND($C$7/($F$7*12),0),0)</f>
        <v/>
      </c>
      <c r="AI56" s="21">
        <f>IF(AND(AI$1*12+AI$2&gt;=$D$7*12+$E$7,AI$1*12+AI$2&lt;$D$7*12+$E$7+$F$7*12),ROUND($C$7/($F$7*12),0),0)</f>
        <v/>
      </c>
      <c r="AJ56" s="21">
        <f>IF(AND(AJ$1*12+AJ$2&gt;=$D$7*12+$E$7,AJ$1*12+AJ$2&lt;$D$7*12+$E$7+$F$7*12),ROUND($C$7/($F$7*12),0),0)</f>
        <v/>
      </c>
      <c r="AK56" s="21">
        <f>IF(AND(AK$1*12+AK$2&gt;=$D$7*12+$E$7,AK$1*12+AK$2&lt;$D$7*12+$E$7+$F$7*12),ROUND($C$7/($F$7*12),0),0)</f>
        <v/>
      </c>
      <c r="AL56" s="21">
        <f>IF(AND(AL$1*12+AL$2&gt;=$D$7*12+$E$7,AL$1*12+AL$2&lt;$D$7*12+$E$7+$F$7*12),ROUND($C$7/($F$7*12),0),0)</f>
        <v/>
      </c>
      <c r="AM56" s="21">
        <f>IF(AND(AM$1*12+AM$2&gt;=$D$7*12+$E$7,AM$1*12+AM$2&lt;$D$7*12+$E$7+$F$7*12),ROUND($C$7/($F$7*12),0),0)</f>
        <v/>
      </c>
      <c r="AN56" s="21">
        <f>IF(AND(AN$1*12+AN$2&gt;=$D$7*12+$E$7,AN$1*12+AN$2&lt;$D$7*12+$E$7+$F$7*12),ROUND($C$7/($F$7*12),0),0)</f>
        <v/>
      </c>
      <c r="AO56" s="21">
        <f>IF(AND(AO$1*12+AO$2&gt;=$D$7*12+$E$7,AO$1*12+AO$2&lt;$D$7*12+$E$7+$F$7*12),ROUND($C$7/($F$7*12),0),0)</f>
        <v/>
      </c>
      <c r="AP56" s="21">
        <f>IF(AND(AP$1*12+AP$2&gt;=$D$7*12+$E$7,AP$1*12+AP$2&lt;$D$7*12+$E$7+$F$7*12),ROUND($C$7/($F$7*12),0),0)</f>
        <v/>
      </c>
      <c r="AQ56" s="21">
        <f>IF(AND(AQ$1*12+AQ$2&gt;=$D$7*12+$E$7,AQ$1*12+AQ$2&lt;$D$7*12+$E$7+$F$7*12),ROUND($C$7/($F$7*12),0),0)</f>
        <v/>
      </c>
      <c r="AR56" s="21">
        <f>IF(AND(AR$1*12+AR$2&gt;=$D$7*12+$E$7,AR$1*12+AR$2&lt;$D$7*12+$E$7+$F$7*12),ROUND($C$7/($F$7*12),0),0)</f>
        <v/>
      </c>
      <c r="AS56" s="21">
        <f>IF(AND(AS$1*12+AS$2&gt;=$D$7*12+$E$7,AS$1*12+AS$2&lt;$D$7*12+$E$7+$F$7*12),ROUND($C$7/($F$7*12),0),0)</f>
        <v/>
      </c>
      <c r="AT56" s="21">
        <f>IF(AND(AT$1*12+AT$2&gt;=$D$7*12+$E$7,AT$1*12+AT$2&lt;$D$7*12+$E$7+$F$7*12),ROUND($C$7/($F$7*12),0),0)</f>
        <v/>
      </c>
      <c r="AU56" s="21">
        <f>IF(AND(AU$1*12+AU$2&gt;=$D$7*12+$E$7,AU$1*12+AU$2&lt;$D$7*12+$E$7+$F$7*12),ROUND($C$7/($F$7*12),0),0)</f>
        <v/>
      </c>
      <c r="AV56" s="21">
        <f>IF(AND(AV$1*12+AV$2&gt;=$D$7*12+$E$7,AV$1*12+AV$2&lt;$D$7*12+$E$7+$F$7*12),ROUND($C$7/($F$7*12),0),0)</f>
        <v/>
      </c>
      <c r="AW56" s="21">
        <f>IF(AND(AW$1*12+AW$2&gt;=$D$7*12+$E$7,AW$1*12+AW$2&lt;$D$7*12+$E$7+$F$7*12),ROUND($C$7/($F$7*12),0),0)</f>
        <v/>
      </c>
      <c r="AX56" s="21">
        <f>IF(AND(AX$1*12+AX$2&gt;=$D$7*12+$E$7,AX$1*12+AX$2&lt;$D$7*12+$E$7+$F$7*12),ROUND($C$7/($F$7*12),0),0)</f>
        <v/>
      </c>
      <c r="AY56" s="21">
        <f>IF(AND(AY$1*12+AY$2&gt;=$D$7*12+$E$7,AY$1*12+AY$2&lt;$D$7*12+$E$7+$F$7*12),ROUND($C$7/($F$7*12),0),0)</f>
        <v/>
      </c>
      <c r="AZ56" s="21">
        <f>IF(AND(AZ$1*12+AZ$2&gt;=$D$7*12+$E$7,AZ$1*12+AZ$2&lt;$D$7*12+$E$7+$F$7*12),ROUND($C$7/($F$7*12),0),0)</f>
        <v/>
      </c>
      <c r="BA56" s="21">
        <f>IF(AND(BA$1*12+BA$2&gt;=$D$7*12+$E$7,BA$1*12+BA$2&lt;$D$7*12+$E$7+$F$7*12),ROUND($C$7/($F$7*12),0),0)</f>
        <v/>
      </c>
      <c r="BB56" s="21">
        <f>IF(AND(BB$1*12+BB$2&gt;=$D$7*12+$E$7,BB$1*12+BB$2&lt;$D$7*12+$E$7+$F$7*12),ROUND($C$7/($F$7*12),0),0)</f>
        <v/>
      </c>
    </row>
    <row r="57">
      <c r="A57" t="inlineStr">
        <is>
          <t>Home Office Pos 3 — AfA</t>
        </is>
      </c>
      <c r="B57" s="21">
        <f>IF(AND(B$1*12+B$2&gt;=$D$8*12+$E$8,B$1*12+B$2&lt;$D$8*12+$E$8+$F$8*12),ROUND($C$8/($F$8*12),0),0)</f>
        <v/>
      </c>
      <c r="C57" s="21">
        <f>IF(AND(C$1*12+C$2&gt;=$D$8*12+$E$8,C$1*12+C$2&lt;$D$8*12+$E$8+$F$8*12),ROUND($C$8/($F$8*12),0),0)</f>
        <v/>
      </c>
      <c r="D57" s="21">
        <f>IF(AND(D$1*12+D$2&gt;=$D$8*12+$E$8,D$1*12+D$2&lt;$D$8*12+$E$8+$F$8*12),ROUND($C$8/($F$8*12),0),0)</f>
        <v/>
      </c>
      <c r="E57" s="21">
        <f>IF(AND(E$1*12+E$2&gt;=$D$8*12+$E$8,E$1*12+E$2&lt;$D$8*12+$E$8+$F$8*12),ROUND($C$8/($F$8*12),0),0)</f>
        <v/>
      </c>
      <c r="F57" s="21">
        <f>IF(AND(F$1*12+F$2&gt;=$D$8*12+$E$8,F$1*12+F$2&lt;$D$8*12+$E$8+$F$8*12),ROUND($C$8/($F$8*12),0),0)</f>
        <v/>
      </c>
      <c r="G57" s="21">
        <f>IF(AND(G$1*12+G$2&gt;=$D$8*12+$E$8,G$1*12+G$2&lt;$D$8*12+$E$8+$F$8*12),ROUND($C$8/($F$8*12),0),0)</f>
        <v/>
      </c>
      <c r="H57" s="21">
        <f>IF(AND(H$1*12+H$2&gt;=$D$8*12+$E$8,H$1*12+H$2&lt;$D$8*12+$E$8+$F$8*12),ROUND($C$8/($F$8*12),0),0)</f>
        <v/>
      </c>
      <c r="I57" s="21">
        <f>IF(AND(I$1*12+I$2&gt;=$D$8*12+$E$8,I$1*12+I$2&lt;$D$8*12+$E$8+$F$8*12),ROUND($C$8/($F$8*12),0),0)</f>
        <v/>
      </c>
      <c r="J57" s="21">
        <f>IF(AND(J$1*12+J$2&gt;=$D$8*12+$E$8,J$1*12+J$2&lt;$D$8*12+$E$8+$F$8*12),ROUND($C$8/($F$8*12),0),0)</f>
        <v/>
      </c>
      <c r="K57" s="21">
        <f>IF(AND(K$1*12+K$2&gt;=$D$8*12+$E$8,K$1*12+K$2&lt;$D$8*12+$E$8+$F$8*12),ROUND($C$8/($F$8*12),0),0)</f>
        <v/>
      </c>
      <c r="L57" s="21">
        <f>IF(AND(L$1*12+L$2&gt;=$D$8*12+$E$8,L$1*12+L$2&lt;$D$8*12+$E$8+$F$8*12),ROUND($C$8/($F$8*12),0),0)</f>
        <v/>
      </c>
      <c r="M57" s="21">
        <f>IF(AND(M$1*12+M$2&gt;=$D$8*12+$E$8,M$1*12+M$2&lt;$D$8*12+$E$8+$F$8*12),ROUND($C$8/($F$8*12),0),0)</f>
        <v/>
      </c>
      <c r="N57" s="21">
        <f>IF(AND(N$1*12+N$2&gt;=$D$8*12+$E$8,N$1*12+N$2&lt;$D$8*12+$E$8+$F$8*12),ROUND($C$8/($F$8*12),0),0)</f>
        <v/>
      </c>
      <c r="O57" s="21">
        <f>IF(AND(O$1*12+O$2&gt;=$D$8*12+$E$8,O$1*12+O$2&lt;$D$8*12+$E$8+$F$8*12),ROUND($C$8/($F$8*12),0),0)</f>
        <v/>
      </c>
      <c r="P57" s="21">
        <f>IF(AND(P$1*12+P$2&gt;=$D$8*12+$E$8,P$1*12+P$2&lt;$D$8*12+$E$8+$F$8*12),ROUND($C$8/($F$8*12),0),0)</f>
        <v/>
      </c>
      <c r="Q57" s="21">
        <f>IF(AND(Q$1*12+Q$2&gt;=$D$8*12+$E$8,Q$1*12+Q$2&lt;$D$8*12+$E$8+$F$8*12),ROUND($C$8/($F$8*12),0),0)</f>
        <v/>
      </c>
      <c r="R57" s="21">
        <f>IF(AND(R$1*12+R$2&gt;=$D$8*12+$E$8,R$1*12+R$2&lt;$D$8*12+$E$8+$F$8*12),ROUND($C$8/($F$8*12),0),0)</f>
        <v/>
      </c>
      <c r="S57" s="21">
        <f>IF(AND(S$1*12+S$2&gt;=$D$8*12+$E$8,S$1*12+S$2&lt;$D$8*12+$E$8+$F$8*12),ROUND($C$8/($F$8*12),0),0)</f>
        <v/>
      </c>
      <c r="T57" s="21">
        <f>IF(AND(T$1*12+T$2&gt;=$D$8*12+$E$8,T$1*12+T$2&lt;$D$8*12+$E$8+$F$8*12),ROUND($C$8/($F$8*12),0),0)</f>
        <v/>
      </c>
      <c r="U57" s="21">
        <f>IF(AND(U$1*12+U$2&gt;=$D$8*12+$E$8,U$1*12+U$2&lt;$D$8*12+$E$8+$F$8*12),ROUND($C$8/($F$8*12),0),0)</f>
        <v/>
      </c>
      <c r="V57" s="21">
        <f>IF(AND(V$1*12+V$2&gt;=$D$8*12+$E$8,V$1*12+V$2&lt;$D$8*12+$E$8+$F$8*12),ROUND($C$8/($F$8*12),0),0)</f>
        <v/>
      </c>
      <c r="W57" s="21">
        <f>IF(AND(W$1*12+W$2&gt;=$D$8*12+$E$8,W$1*12+W$2&lt;$D$8*12+$E$8+$F$8*12),ROUND($C$8/($F$8*12),0),0)</f>
        <v/>
      </c>
      <c r="X57" s="21">
        <f>IF(AND(X$1*12+X$2&gt;=$D$8*12+$E$8,X$1*12+X$2&lt;$D$8*12+$E$8+$F$8*12),ROUND($C$8/($F$8*12),0),0)</f>
        <v/>
      </c>
      <c r="Y57" s="21">
        <f>IF(AND(Y$1*12+Y$2&gt;=$D$8*12+$E$8,Y$1*12+Y$2&lt;$D$8*12+$E$8+$F$8*12),ROUND($C$8/($F$8*12),0),0)</f>
        <v/>
      </c>
      <c r="Z57" s="21">
        <f>IF(AND(Z$1*12+Z$2&gt;=$D$8*12+$E$8,Z$1*12+Z$2&lt;$D$8*12+$E$8+$F$8*12),ROUND($C$8/($F$8*12),0),0)</f>
        <v/>
      </c>
      <c r="AA57" s="21">
        <f>IF(AND(AA$1*12+AA$2&gt;=$D$8*12+$E$8,AA$1*12+AA$2&lt;$D$8*12+$E$8+$F$8*12),ROUND($C$8/($F$8*12),0),0)</f>
        <v/>
      </c>
      <c r="AB57" s="21">
        <f>IF(AND(AB$1*12+AB$2&gt;=$D$8*12+$E$8,AB$1*12+AB$2&lt;$D$8*12+$E$8+$F$8*12),ROUND($C$8/($F$8*12),0),0)</f>
        <v/>
      </c>
      <c r="AC57" s="21">
        <f>IF(AND(AC$1*12+AC$2&gt;=$D$8*12+$E$8,AC$1*12+AC$2&lt;$D$8*12+$E$8+$F$8*12),ROUND($C$8/($F$8*12),0),0)</f>
        <v/>
      </c>
      <c r="AD57" s="21">
        <f>IF(AND(AD$1*12+AD$2&gt;=$D$8*12+$E$8,AD$1*12+AD$2&lt;$D$8*12+$E$8+$F$8*12),ROUND($C$8/($F$8*12),0),0)</f>
        <v/>
      </c>
      <c r="AE57" s="21">
        <f>IF(AND(AE$1*12+AE$2&gt;=$D$8*12+$E$8,AE$1*12+AE$2&lt;$D$8*12+$E$8+$F$8*12),ROUND($C$8/($F$8*12),0),0)</f>
        <v/>
      </c>
      <c r="AF57" s="21">
        <f>IF(AND(AF$1*12+AF$2&gt;=$D$8*12+$E$8,AF$1*12+AF$2&lt;$D$8*12+$E$8+$F$8*12),ROUND($C$8/($F$8*12),0),0)</f>
        <v/>
      </c>
      <c r="AG57" s="21">
        <f>IF(AND(AG$1*12+AG$2&gt;=$D$8*12+$E$8,AG$1*12+AG$2&lt;$D$8*12+$E$8+$F$8*12),ROUND($C$8/($F$8*12),0),0)</f>
        <v/>
      </c>
      <c r="AH57" s="21">
        <f>IF(AND(AH$1*12+AH$2&gt;=$D$8*12+$E$8,AH$1*12+AH$2&lt;$D$8*12+$E$8+$F$8*12),ROUND($C$8/($F$8*12),0),0)</f>
        <v/>
      </c>
      <c r="AI57" s="21">
        <f>IF(AND(AI$1*12+AI$2&gt;=$D$8*12+$E$8,AI$1*12+AI$2&lt;$D$8*12+$E$8+$F$8*12),ROUND($C$8/($F$8*12),0),0)</f>
        <v/>
      </c>
      <c r="AJ57" s="21">
        <f>IF(AND(AJ$1*12+AJ$2&gt;=$D$8*12+$E$8,AJ$1*12+AJ$2&lt;$D$8*12+$E$8+$F$8*12),ROUND($C$8/($F$8*12),0),0)</f>
        <v/>
      </c>
      <c r="AK57" s="21">
        <f>IF(AND(AK$1*12+AK$2&gt;=$D$8*12+$E$8,AK$1*12+AK$2&lt;$D$8*12+$E$8+$F$8*12),ROUND($C$8/($F$8*12),0),0)</f>
        <v/>
      </c>
      <c r="AL57" s="21">
        <f>IF(AND(AL$1*12+AL$2&gt;=$D$8*12+$E$8,AL$1*12+AL$2&lt;$D$8*12+$E$8+$F$8*12),ROUND($C$8/($F$8*12),0),0)</f>
        <v/>
      </c>
      <c r="AM57" s="21">
        <f>IF(AND(AM$1*12+AM$2&gt;=$D$8*12+$E$8,AM$1*12+AM$2&lt;$D$8*12+$E$8+$F$8*12),ROUND($C$8/($F$8*12),0),0)</f>
        <v/>
      </c>
      <c r="AN57" s="21">
        <f>IF(AND(AN$1*12+AN$2&gt;=$D$8*12+$E$8,AN$1*12+AN$2&lt;$D$8*12+$E$8+$F$8*12),ROUND($C$8/($F$8*12),0),0)</f>
        <v/>
      </c>
      <c r="AO57" s="21">
        <f>IF(AND(AO$1*12+AO$2&gt;=$D$8*12+$E$8,AO$1*12+AO$2&lt;$D$8*12+$E$8+$F$8*12),ROUND($C$8/($F$8*12),0),0)</f>
        <v/>
      </c>
      <c r="AP57" s="21">
        <f>IF(AND(AP$1*12+AP$2&gt;=$D$8*12+$E$8,AP$1*12+AP$2&lt;$D$8*12+$E$8+$F$8*12),ROUND($C$8/($F$8*12),0),0)</f>
        <v/>
      </c>
      <c r="AQ57" s="21">
        <f>IF(AND(AQ$1*12+AQ$2&gt;=$D$8*12+$E$8,AQ$1*12+AQ$2&lt;$D$8*12+$E$8+$F$8*12),ROUND($C$8/($F$8*12),0),0)</f>
        <v/>
      </c>
      <c r="AR57" s="21">
        <f>IF(AND(AR$1*12+AR$2&gt;=$D$8*12+$E$8,AR$1*12+AR$2&lt;$D$8*12+$E$8+$F$8*12),ROUND($C$8/($F$8*12),0),0)</f>
        <v/>
      </c>
      <c r="AS57" s="21">
        <f>IF(AND(AS$1*12+AS$2&gt;=$D$8*12+$E$8,AS$1*12+AS$2&lt;$D$8*12+$E$8+$F$8*12),ROUND($C$8/($F$8*12),0),0)</f>
        <v/>
      </c>
      <c r="AT57" s="21">
        <f>IF(AND(AT$1*12+AT$2&gt;=$D$8*12+$E$8,AT$1*12+AT$2&lt;$D$8*12+$E$8+$F$8*12),ROUND($C$8/($F$8*12),0),0)</f>
        <v/>
      </c>
      <c r="AU57" s="21">
        <f>IF(AND(AU$1*12+AU$2&gt;=$D$8*12+$E$8,AU$1*12+AU$2&lt;$D$8*12+$E$8+$F$8*12),ROUND($C$8/($F$8*12),0),0)</f>
        <v/>
      </c>
      <c r="AV57" s="21">
        <f>IF(AND(AV$1*12+AV$2&gt;=$D$8*12+$E$8,AV$1*12+AV$2&lt;$D$8*12+$E$8+$F$8*12),ROUND($C$8/($F$8*12),0),0)</f>
        <v/>
      </c>
      <c r="AW57" s="21">
        <f>IF(AND(AW$1*12+AW$2&gt;=$D$8*12+$E$8,AW$1*12+AW$2&lt;$D$8*12+$E$8+$F$8*12),ROUND($C$8/($F$8*12),0),0)</f>
        <v/>
      </c>
      <c r="AX57" s="21">
        <f>IF(AND(AX$1*12+AX$2&gt;=$D$8*12+$E$8,AX$1*12+AX$2&lt;$D$8*12+$E$8+$F$8*12),ROUND($C$8/($F$8*12),0),0)</f>
        <v/>
      </c>
      <c r="AY57" s="21">
        <f>IF(AND(AY$1*12+AY$2&gt;=$D$8*12+$E$8,AY$1*12+AY$2&lt;$D$8*12+$E$8+$F$8*12),ROUND($C$8/($F$8*12),0),0)</f>
        <v/>
      </c>
      <c r="AZ57" s="21">
        <f>IF(AND(AZ$1*12+AZ$2&gt;=$D$8*12+$E$8,AZ$1*12+AZ$2&lt;$D$8*12+$E$8+$F$8*12),ROUND($C$8/($F$8*12),0),0)</f>
        <v/>
      </c>
      <c r="BA57" s="21">
        <f>IF(AND(BA$1*12+BA$2&gt;=$D$8*12+$E$8,BA$1*12+BA$2&lt;$D$8*12+$E$8+$F$8*12),ROUND($C$8/($F$8*12),0),0)</f>
        <v/>
      </c>
      <c r="BB57" s="21">
        <f>IF(AND(BB$1*12+BB$2&gt;=$D$8*12+$E$8,BB$1*12+BB$2&lt;$D$8*12+$E$8+$F$8*12),ROUND($C$8/($F$8*12),0),0)</f>
        <v/>
      </c>
    </row>
    <row r="58">
      <c r="A58" t="inlineStr">
        <is>
          <t>Home Office Pos 4 — AfA</t>
        </is>
      </c>
      <c r="B58" s="21">
        <f>IF(AND(B$1*12+B$2&gt;=$D$9*12+$E$9,B$1*12+B$2&lt;$D$9*12+$E$9+$F$9*12),ROUND($C$9/($F$9*12),0),0)</f>
        <v/>
      </c>
      <c r="C58" s="21">
        <f>IF(AND(C$1*12+C$2&gt;=$D$9*12+$E$9,C$1*12+C$2&lt;$D$9*12+$E$9+$F$9*12),ROUND($C$9/($F$9*12),0),0)</f>
        <v/>
      </c>
      <c r="D58" s="21">
        <f>IF(AND(D$1*12+D$2&gt;=$D$9*12+$E$9,D$1*12+D$2&lt;$D$9*12+$E$9+$F$9*12),ROUND($C$9/($F$9*12),0),0)</f>
        <v/>
      </c>
      <c r="E58" s="21">
        <f>IF(AND(E$1*12+E$2&gt;=$D$9*12+$E$9,E$1*12+E$2&lt;$D$9*12+$E$9+$F$9*12),ROUND($C$9/($F$9*12),0),0)</f>
        <v/>
      </c>
      <c r="F58" s="21">
        <f>IF(AND(F$1*12+F$2&gt;=$D$9*12+$E$9,F$1*12+F$2&lt;$D$9*12+$E$9+$F$9*12),ROUND($C$9/($F$9*12),0),0)</f>
        <v/>
      </c>
      <c r="G58" s="21">
        <f>IF(AND(G$1*12+G$2&gt;=$D$9*12+$E$9,G$1*12+G$2&lt;$D$9*12+$E$9+$F$9*12),ROUND($C$9/($F$9*12),0),0)</f>
        <v/>
      </c>
      <c r="H58" s="21">
        <f>IF(AND(H$1*12+H$2&gt;=$D$9*12+$E$9,H$1*12+H$2&lt;$D$9*12+$E$9+$F$9*12),ROUND($C$9/($F$9*12),0),0)</f>
        <v/>
      </c>
      <c r="I58" s="21">
        <f>IF(AND(I$1*12+I$2&gt;=$D$9*12+$E$9,I$1*12+I$2&lt;$D$9*12+$E$9+$F$9*12),ROUND($C$9/($F$9*12),0),0)</f>
        <v/>
      </c>
      <c r="J58" s="21">
        <f>IF(AND(J$1*12+J$2&gt;=$D$9*12+$E$9,J$1*12+J$2&lt;$D$9*12+$E$9+$F$9*12),ROUND($C$9/($F$9*12),0),0)</f>
        <v/>
      </c>
      <c r="K58" s="21">
        <f>IF(AND(K$1*12+K$2&gt;=$D$9*12+$E$9,K$1*12+K$2&lt;$D$9*12+$E$9+$F$9*12),ROUND($C$9/($F$9*12),0),0)</f>
        <v/>
      </c>
      <c r="L58" s="21">
        <f>IF(AND(L$1*12+L$2&gt;=$D$9*12+$E$9,L$1*12+L$2&lt;$D$9*12+$E$9+$F$9*12),ROUND($C$9/($F$9*12),0),0)</f>
        <v/>
      </c>
      <c r="M58" s="21">
        <f>IF(AND(M$1*12+M$2&gt;=$D$9*12+$E$9,M$1*12+M$2&lt;$D$9*12+$E$9+$F$9*12),ROUND($C$9/($F$9*12),0),0)</f>
        <v/>
      </c>
      <c r="N58" s="21">
        <f>IF(AND(N$1*12+N$2&gt;=$D$9*12+$E$9,N$1*12+N$2&lt;$D$9*12+$E$9+$F$9*12),ROUND($C$9/($F$9*12),0),0)</f>
        <v/>
      </c>
      <c r="O58" s="21">
        <f>IF(AND(O$1*12+O$2&gt;=$D$9*12+$E$9,O$1*12+O$2&lt;$D$9*12+$E$9+$F$9*12),ROUND($C$9/($F$9*12),0),0)</f>
        <v/>
      </c>
      <c r="P58" s="21">
        <f>IF(AND(P$1*12+P$2&gt;=$D$9*12+$E$9,P$1*12+P$2&lt;$D$9*12+$E$9+$F$9*12),ROUND($C$9/($F$9*12),0),0)</f>
        <v/>
      </c>
      <c r="Q58" s="21">
        <f>IF(AND(Q$1*12+Q$2&gt;=$D$9*12+$E$9,Q$1*12+Q$2&lt;$D$9*12+$E$9+$F$9*12),ROUND($C$9/($F$9*12),0),0)</f>
        <v/>
      </c>
      <c r="R58" s="21">
        <f>IF(AND(R$1*12+R$2&gt;=$D$9*12+$E$9,R$1*12+R$2&lt;$D$9*12+$E$9+$F$9*12),ROUND($C$9/($F$9*12),0),0)</f>
        <v/>
      </c>
      <c r="S58" s="21">
        <f>IF(AND(S$1*12+S$2&gt;=$D$9*12+$E$9,S$1*12+S$2&lt;$D$9*12+$E$9+$F$9*12),ROUND($C$9/($F$9*12),0),0)</f>
        <v/>
      </c>
      <c r="T58" s="21">
        <f>IF(AND(T$1*12+T$2&gt;=$D$9*12+$E$9,T$1*12+T$2&lt;$D$9*12+$E$9+$F$9*12),ROUND($C$9/($F$9*12),0),0)</f>
        <v/>
      </c>
      <c r="U58" s="21">
        <f>IF(AND(U$1*12+U$2&gt;=$D$9*12+$E$9,U$1*12+U$2&lt;$D$9*12+$E$9+$F$9*12),ROUND($C$9/($F$9*12),0),0)</f>
        <v/>
      </c>
      <c r="V58" s="21">
        <f>IF(AND(V$1*12+V$2&gt;=$D$9*12+$E$9,V$1*12+V$2&lt;$D$9*12+$E$9+$F$9*12),ROUND($C$9/($F$9*12),0),0)</f>
        <v/>
      </c>
      <c r="W58" s="21">
        <f>IF(AND(W$1*12+W$2&gt;=$D$9*12+$E$9,W$1*12+W$2&lt;$D$9*12+$E$9+$F$9*12),ROUND($C$9/($F$9*12),0),0)</f>
        <v/>
      </c>
      <c r="X58" s="21">
        <f>IF(AND(X$1*12+X$2&gt;=$D$9*12+$E$9,X$1*12+X$2&lt;$D$9*12+$E$9+$F$9*12),ROUND($C$9/($F$9*12),0),0)</f>
        <v/>
      </c>
      <c r="Y58" s="21">
        <f>IF(AND(Y$1*12+Y$2&gt;=$D$9*12+$E$9,Y$1*12+Y$2&lt;$D$9*12+$E$9+$F$9*12),ROUND($C$9/($F$9*12),0),0)</f>
        <v/>
      </c>
      <c r="Z58" s="21">
        <f>IF(AND(Z$1*12+Z$2&gt;=$D$9*12+$E$9,Z$1*12+Z$2&lt;$D$9*12+$E$9+$F$9*12),ROUND($C$9/($F$9*12),0),0)</f>
        <v/>
      </c>
      <c r="AA58" s="21">
        <f>IF(AND(AA$1*12+AA$2&gt;=$D$9*12+$E$9,AA$1*12+AA$2&lt;$D$9*12+$E$9+$F$9*12),ROUND($C$9/($F$9*12),0),0)</f>
        <v/>
      </c>
      <c r="AB58" s="21">
        <f>IF(AND(AB$1*12+AB$2&gt;=$D$9*12+$E$9,AB$1*12+AB$2&lt;$D$9*12+$E$9+$F$9*12),ROUND($C$9/($F$9*12),0),0)</f>
        <v/>
      </c>
      <c r="AC58" s="21">
        <f>IF(AND(AC$1*12+AC$2&gt;=$D$9*12+$E$9,AC$1*12+AC$2&lt;$D$9*12+$E$9+$F$9*12),ROUND($C$9/($F$9*12),0),0)</f>
        <v/>
      </c>
      <c r="AD58" s="21">
        <f>IF(AND(AD$1*12+AD$2&gt;=$D$9*12+$E$9,AD$1*12+AD$2&lt;$D$9*12+$E$9+$F$9*12),ROUND($C$9/($F$9*12),0),0)</f>
        <v/>
      </c>
      <c r="AE58" s="21">
        <f>IF(AND(AE$1*12+AE$2&gt;=$D$9*12+$E$9,AE$1*12+AE$2&lt;$D$9*12+$E$9+$F$9*12),ROUND($C$9/($F$9*12),0),0)</f>
        <v/>
      </c>
      <c r="AF58" s="21">
        <f>IF(AND(AF$1*12+AF$2&gt;=$D$9*12+$E$9,AF$1*12+AF$2&lt;$D$9*12+$E$9+$F$9*12),ROUND($C$9/($F$9*12),0),0)</f>
        <v/>
      </c>
      <c r="AG58" s="21">
        <f>IF(AND(AG$1*12+AG$2&gt;=$D$9*12+$E$9,AG$1*12+AG$2&lt;$D$9*12+$E$9+$F$9*12),ROUND($C$9/($F$9*12),0),0)</f>
        <v/>
      </c>
      <c r="AH58" s="21">
        <f>IF(AND(AH$1*12+AH$2&gt;=$D$9*12+$E$9,AH$1*12+AH$2&lt;$D$9*12+$E$9+$F$9*12),ROUND($C$9/($F$9*12),0),0)</f>
        <v/>
      </c>
      <c r="AI58" s="21">
        <f>IF(AND(AI$1*12+AI$2&gt;=$D$9*12+$E$9,AI$1*12+AI$2&lt;$D$9*12+$E$9+$F$9*12),ROUND($C$9/($F$9*12),0),0)</f>
        <v/>
      </c>
      <c r="AJ58" s="21">
        <f>IF(AND(AJ$1*12+AJ$2&gt;=$D$9*12+$E$9,AJ$1*12+AJ$2&lt;$D$9*12+$E$9+$F$9*12),ROUND($C$9/($F$9*12),0),0)</f>
        <v/>
      </c>
      <c r="AK58" s="21">
        <f>IF(AND(AK$1*12+AK$2&gt;=$D$9*12+$E$9,AK$1*12+AK$2&lt;$D$9*12+$E$9+$F$9*12),ROUND($C$9/($F$9*12),0),0)</f>
        <v/>
      </c>
      <c r="AL58" s="21">
        <f>IF(AND(AL$1*12+AL$2&gt;=$D$9*12+$E$9,AL$1*12+AL$2&lt;$D$9*12+$E$9+$F$9*12),ROUND($C$9/($F$9*12),0),0)</f>
        <v/>
      </c>
      <c r="AM58" s="21">
        <f>IF(AND(AM$1*12+AM$2&gt;=$D$9*12+$E$9,AM$1*12+AM$2&lt;$D$9*12+$E$9+$F$9*12),ROUND($C$9/($F$9*12),0),0)</f>
        <v/>
      </c>
      <c r="AN58" s="21">
        <f>IF(AND(AN$1*12+AN$2&gt;=$D$9*12+$E$9,AN$1*12+AN$2&lt;$D$9*12+$E$9+$F$9*12),ROUND($C$9/($F$9*12),0),0)</f>
        <v/>
      </c>
      <c r="AO58" s="21">
        <f>IF(AND(AO$1*12+AO$2&gt;=$D$9*12+$E$9,AO$1*12+AO$2&lt;$D$9*12+$E$9+$F$9*12),ROUND($C$9/($F$9*12),0),0)</f>
        <v/>
      </c>
      <c r="AP58" s="21">
        <f>IF(AND(AP$1*12+AP$2&gt;=$D$9*12+$E$9,AP$1*12+AP$2&lt;$D$9*12+$E$9+$F$9*12),ROUND($C$9/($F$9*12),0),0)</f>
        <v/>
      </c>
      <c r="AQ58" s="21">
        <f>IF(AND(AQ$1*12+AQ$2&gt;=$D$9*12+$E$9,AQ$1*12+AQ$2&lt;$D$9*12+$E$9+$F$9*12),ROUND($C$9/($F$9*12),0),0)</f>
        <v/>
      </c>
      <c r="AR58" s="21">
        <f>IF(AND(AR$1*12+AR$2&gt;=$D$9*12+$E$9,AR$1*12+AR$2&lt;$D$9*12+$E$9+$F$9*12),ROUND($C$9/($F$9*12),0),0)</f>
        <v/>
      </c>
      <c r="AS58" s="21">
        <f>IF(AND(AS$1*12+AS$2&gt;=$D$9*12+$E$9,AS$1*12+AS$2&lt;$D$9*12+$E$9+$F$9*12),ROUND($C$9/($F$9*12),0),0)</f>
        <v/>
      </c>
      <c r="AT58" s="21">
        <f>IF(AND(AT$1*12+AT$2&gt;=$D$9*12+$E$9,AT$1*12+AT$2&lt;$D$9*12+$E$9+$F$9*12),ROUND($C$9/($F$9*12),0),0)</f>
        <v/>
      </c>
      <c r="AU58" s="21">
        <f>IF(AND(AU$1*12+AU$2&gt;=$D$9*12+$E$9,AU$1*12+AU$2&lt;$D$9*12+$E$9+$F$9*12),ROUND($C$9/($F$9*12),0),0)</f>
        <v/>
      </c>
      <c r="AV58" s="21">
        <f>IF(AND(AV$1*12+AV$2&gt;=$D$9*12+$E$9,AV$1*12+AV$2&lt;$D$9*12+$E$9+$F$9*12),ROUND($C$9/($F$9*12),0),0)</f>
        <v/>
      </c>
      <c r="AW58" s="21">
        <f>IF(AND(AW$1*12+AW$2&gt;=$D$9*12+$E$9,AW$1*12+AW$2&lt;$D$9*12+$E$9+$F$9*12),ROUND($C$9/($F$9*12),0),0)</f>
        <v/>
      </c>
      <c r="AX58" s="21">
        <f>IF(AND(AX$1*12+AX$2&gt;=$D$9*12+$E$9,AX$1*12+AX$2&lt;$D$9*12+$E$9+$F$9*12),ROUND($C$9/($F$9*12),0),0)</f>
        <v/>
      </c>
      <c r="AY58" s="21">
        <f>IF(AND(AY$1*12+AY$2&gt;=$D$9*12+$E$9,AY$1*12+AY$2&lt;$D$9*12+$E$9+$F$9*12),ROUND($C$9/($F$9*12),0),0)</f>
        <v/>
      </c>
      <c r="AZ58" s="21">
        <f>IF(AND(AZ$1*12+AZ$2&gt;=$D$9*12+$E$9,AZ$1*12+AZ$2&lt;$D$9*12+$E$9+$F$9*12),ROUND($C$9/($F$9*12),0),0)</f>
        <v/>
      </c>
      <c r="BA58" s="21">
        <f>IF(AND(BA$1*12+BA$2&gt;=$D$9*12+$E$9,BA$1*12+BA$2&lt;$D$9*12+$E$9+$F$9*12),ROUND($C$9/($F$9*12),0),0)</f>
        <v/>
      </c>
      <c r="BB58" s="21">
        <f>IF(AND(BB$1*12+BB$2&gt;=$D$9*12+$E$9,BB$1*12+BB$2&lt;$D$9*12+$E$9+$F$9*12),ROUND($C$9/($F$9*12),0),0)</f>
        <v/>
      </c>
    </row>
    <row r="59">
      <c r="A59" t="inlineStr">
        <is>
          <t>Home Office Pos 5 — AfA</t>
        </is>
      </c>
      <c r="B59" s="21">
        <f>IF(AND(B$1*12+B$2&gt;=$D$10*12+$E$10,B$1*12+B$2&lt;$D$10*12+$E$10+$F$10*12),ROUND($C$10/($F$10*12),0),0)</f>
        <v/>
      </c>
      <c r="C59" s="21">
        <f>IF(AND(C$1*12+C$2&gt;=$D$10*12+$E$10,C$1*12+C$2&lt;$D$10*12+$E$10+$F$10*12),ROUND($C$10/($F$10*12),0),0)</f>
        <v/>
      </c>
      <c r="D59" s="21">
        <f>IF(AND(D$1*12+D$2&gt;=$D$10*12+$E$10,D$1*12+D$2&lt;$D$10*12+$E$10+$F$10*12),ROUND($C$10/($F$10*12),0),0)</f>
        <v/>
      </c>
      <c r="E59" s="21">
        <f>IF(AND(E$1*12+E$2&gt;=$D$10*12+$E$10,E$1*12+E$2&lt;$D$10*12+$E$10+$F$10*12),ROUND($C$10/($F$10*12),0),0)</f>
        <v/>
      </c>
      <c r="F59" s="21">
        <f>IF(AND(F$1*12+F$2&gt;=$D$10*12+$E$10,F$1*12+F$2&lt;$D$10*12+$E$10+$F$10*12),ROUND($C$10/($F$10*12),0),0)</f>
        <v/>
      </c>
      <c r="G59" s="21">
        <f>IF(AND(G$1*12+G$2&gt;=$D$10*12+$E$10,G$1*12+G$2&lt;$D$10*12+$E$10+$F$10*12),ROUND($C$10/($F$10*12),0),0)</f>
        <v/>
      </c>
      <c r="H59" s="21">
        <f>IF(AND(H$1*12+H$2&gt;=$D$10*12+$E$10,H$1*12+H$2&lt;$D$10*12+$E$10+$F$10*12),ROUND($C$10/($F$10*12),0),0)</f>
        <v/>
      </c>
      <c r="I59" s="21">
        <f>IF(AND(I$1*12+I$2&gt;=$D$10*12+$E$10,I$1*12+I$2&lt;$D$10*12+$E$10+$F$10*12),ROUND($C$10/($F$10*12),0),0)</f>
        <v/>
      </c>
      <c r="J59" s="21">
        <f>IF(AND(J$1*12+J$2&gt;=$D$10*12+$E$10,J$1*12+J$2&lt;$D$10*12+$E$10+$F$10*12),ROUND($C$10/($F$10*12),0),0)</f>
        <v/>
      </c>
      <c r="K59" s="21">
        <f>IF(AND(K$1*12+K$2&gt;=$D$10*12+$E$10,K$1*12+K$2&lt;$D$10*12+$E$10+$F$10*12),ROUND($C$10/($F$10*12),0),0)</f>
        <v/>
      </c>
      <c r="L59" s="21">
        <f>IF(AND(L$1*12+L$2&gt;=$D$10*12+$E$10,L$1*12+L$2&lt;$D$10*12+$E$10+$F$10*12),ROUND($C$10/($F$10*12),0),0)</f>
        <v/>
      </c>
      <c r="M59" s="21">
        <f>IF(AND(M$1*12+M$2&gt;=$D$10*12+$E$10,M$1*12+M$2&lt;$D$10*12+$E$10+$F$10*12),ROUND($C$10/($F$10*12),0),0)</f>
        <v/>
      </c>
      <c r="N59" s="21">
        <f>IF(AND(N$1*12+N$2&gt;=$D$10*12+$E$10,N$1*12+N$2&lt;$D$10*12+$E$10+$F$10*12),ROUND($C$10/($F$10*12),0),0)</f>
        <v/>
      </c>
      <c r="O59" s="21">
        <f>IF(AND(O$1*12+O$2&gt;=$D$10*12+$E$10,O$1*12+O$2&lt;$D$10*12+$E$10+$F$10*12),ROUND($C$10/($F$10*12),0),0)</f>
        <v/>
      </c>
      <c r="P59" s="21">
        <f>IF(AND(P$1*12+P$2&gt;=$D$10*12+$E$10,P$1*12+P$2&lt;$D$10*12+$E$10+$F$10*12),ROUND($C$10/($F$10*12),0),0)</f>
        <v/>
      </c>
      <c r="Q59" s="21">
        <f>IF(AND(Q$1*12+Q$2&gt;=$D$10*12+$E$10,Q$1*12+Q$2&lt;$D$10*12+$E$10+$F$10*12),ROUND($C$10/($F$10*12),0),0)</f>
        <v/>
      </c>
      <c r="R59" s="21">
        <f>IF(AND(R$1*12+R$2&gt;=$D$10*12+$E$10,R$1*12+R$2&lt;$D$10*12+$E$10+$F$10*12),ROUND($C$10/($F$10*12),0),0)</f>
        <v/>
      </c>
      <c r="S59" s="21">
        <f>IF(AND(S$1*12+S$2&gt;=$D$10*12+$E$10,S$1*12+S$2&lt;$D$10*12+$E$10+$F$10*12),ROUND($C$10/($F$10*12),0),0)</f>
        <v/>
      </c>
      <c r="T59" s="21">
        <f>IF(AND(T$1*12+T$2&gt;=$D$10*12+$E$10,T$1*12+T$2&lt;$D$10*12+$E$10+$F$10*12),ROUND($C$10/($F$10*12),0),0)</f>
        <v/>
      </c>
      <c r="U59" s="21">
        <f>IF(AND(U$1*12+U$2&gt;=$D$10*12+$E$10,U$1*12+U$2&lt;$D$10*12+$E$10+$F$10*12),ROUND($C$10/($F$10*12),0),0)</f>
        <v/>
      </c>
      <c r="V59" s="21">
        <f>IF(AND(V$1*12+V$2&gt;=$D$10*12+$E$10,V$1*12+V$2&lt;$D$10*12+$E$10+$F$10*12),ROUND($C$10/($F$10*12),0),0)</f>
        <v/>
      </c>
      <c r="W59" s="21">
        <f>IF(AND(W$1*12+W$2&gt;=$D$10*12+$E$10,W$1*12+W$2&lt;$D$10*12+$E$10+$F$10*12),ROUND($C$10/($F$10*12),0),0)</f>
        <v/>
      </c>
      <c r="X59" s="21">
        <f>IF(AND(X$1*12+X$2&gt;=$D$10*12+$E$10,X$1*12+X$2&lt;$D$10*12+$E$10+$F$10*12),ROUND($C$10/($F$10*12),0),0)</f>
        <v/>
      </c>
      <c r="Y59" s="21">
        <f>IF(AND(Y$1*12+Y$2&gt;=$D$10*12+$E$10,Y$1*12+Y$2&lt;$D$10*12+$E$10+$F$10*12),ROUND($C$10/($F$10*12),0),0)</f>
        <v/>
      </c>
      <c r="Z59" s="21">
        <f>IF(AND(Z$1*12+Z$2&gt;=$D$10*12+$E$10,Z$1*12+Z$2&lt;$D$10*12+$E$10+$F$10*12),ROUND($C$10/($F$10*12),0),0)</f>
        <v/>
      </c>
      <c r="AA59" s="21">
        <f>IF(AND(AA$1*12+AA$2&gt;=$D$10*12+$E$10,AA$1*12+AA$2&lt;$D$10*12+$E$10+$F$10*12),ROUND($C$10/($F$10*12),0),0)</f>
        <v/>
      </c>
      <c r="AB59" s="21">
        <f>IF(AND(AB$1*12+AB$2&gt;=$D$10*12+$E$10,AB$1*12+AB$2&lt;$D$10*12+$E$10+$F$10*12),ROUND($C$10/($F$10*12),0),0)</f>
        <v/>
      </c>
      <c r="AC59" s="21">
        <f>IF(AND(AC$1*12+AC$2&gt;=$D$10*12+$E$10,AC$1*12+AC$2&lt;$D$10*12+$E$10+$F$10*12),ROUND($C$10/($F$10*12),0),0)</f>
        <v/>
      </c>
      <c r="AD59" s="21">
        <f>IF(AND(AD$1*12+AD$2&gt;=$D$10*12+$E$10,AD$1*12+AD$2&lt;$D$10*12+$E$10+$F$10*12),ROUND($C$10/($F$10*12),0),0)</f>
        <v/>
      </c>
      <c r="AE59" s="21">
        <f>IF(AND(AE$1*12+AE$2&gt;=$D$10*12+$E$10,AE$1*12+AE$2&lt;$D$10*12+$E$10+$F$10*12),ROUND($C$10/($F$10*12),0),0)</f>
        <v/>
      </c>
      <c r="AF59" s="21">
        <f>IF(AND(AF$1*12+AF$2&gt;=$D$10*12+$E$10,AF$1*12+AF$2&lt;$D$10*12+$E$10+$F$10*12),ROUND($C$10/($F$10*12),0),0)</f>
        <v/>
      </c>
      <c r="AG59" s="21">
        <f>IF(AND(AG$1*12+AG$2&gt;=$D$10*12+$E$10,AG$1*12+AG$2&lt;$D$10*12+$E$10+$F$10*12),ROUND($C$10/($F$10*12),0),0)</f>
        <v/>
      </c>
      <c r="AH59" s="21">
        <f>IF(AND(AH$1*12+AH$2&gt;=$D$10*12+$E$10,AH$1*12+AH$2&lt;$D$10*12+$E$10+$F$10*12),ROUND($C$10/($F$10*12),0),0)</f>
        <v/>
      </c>
      <c r="AI59" s="21">
        <f>IF(AND(AI$1*12+AI$2&gt;=$D$10*12+$E$10,AI$1*12+AI$2&lt;$D$10*12+$E$10+$F$10*12),ROUND($C$10/($F$10*12),0),0)</f>
        <v/>
      </c>
      <c r="AJ59" s="21">
        <f>IF(AND(AJ$1*12+AJ$2&gt;=$D$10*12+$E$10,AJ$1*12+AJ$2&lt;$D$10*12+$E$10+$F$10*12),ROUND($C$10/($F$10*12),0),0)</f>
        <v/>
      </c>
      <c r="AK59" s="21">
        <f>IF(AND(AK$1*12+AK$2&gt;=$D$10*12+$E$10,AK$1*12+AK$2&lt;$D$10*12+$E$10+$F$10*12),ROUND($C$10/($F$10*12),0),0)</f>
        <v/>
      </c>
      <c r="AL59" s="21">
        <f>IF(AND(AL$1*12+AL$2&gt;=$D$10*12+$E$10,AL$1*12+AL$2&lt;$D$10*12+$E$10+$F$10*12),ROUND($C$10/($F$10*12),0),0)</f>
        <v/>
      </c>
      <c r="AM59" s="21">
        <f>IF(AND(AM$1*12+AM$2&gt;=$D$10*12+$E$10,AM$1*12+AM$2&lt;$D$10*12+$E$10+$F$10*12),ROUND($C$10/($F$10*12),0),0)</f>
        <v/>
      </c>
      <c r="AN59" s="21">
        <f>IF(AND(AN$1*12+AN$2&gt;=$D$10*12+$E$10,AN$1*12+AN$2&lt;$D$10*12+$E$10+$F$10*12),ROUND($C$10/($F$10*12),0),0)</f>
        <v/>
      </c>
      <c r="AO59" s="21">
        <f>IF(AND(AO$1*12+AO$2&gt;=$D$10*12+$E$10,AO$1*12+AO$2&lt;$D$10*12+$E$10+$F$10*12),ROUND($C$10/($F$10*12),0),0)</f>
        <v/>
      </c>
      <c r="AP59" s="21">
        <f>IF(AND(AP$1*12+AP$2&gt;=$D$10*12+$E$10,AP$1*12+AP$2&lt;$D$10*12+$E$10+$F$10*12),ROUND($C$10/($F$10*12),0),0)</f>
        <v/>
      </c>
      <c r="AQ59" s="21">
        <f>IF(AND(AQ$1*12+AQ$2&gt;=$D$10*12+$E$10,AQ$1*12+AQ$2&lt;$D$10*12+$E$10+$F$10*12),ROUND($C$10/($F$10*12),0),0)</f>
        <v/>
      </c>
      <c r="AR59" s="21">
        <f>IF(AND(AR$1*12+AR$2&gt;=$D$10*12+$E$10,AR$1*12+AR$2&lt;$D$10*12+$E$10+$F$10*12),ROUND($C$10/($F$10*12),0),0)</f>
        <v/>
      </c>
      <c r="AS59" s="21">
        <f>IF(AND(AS$1*12+AS$2&gt;=$D$10*12+$E$10,AS$1*12+AS$2&lt;$D$10*12+$E$10+$F$10*12),ROUND($C$10/($F$10*12),0),0)</f>
        <v/>
      </c>
      <c r="AT59" s="21">
        <f>IF(AND(AT$1*12+AT$2&gt;=$D$10*12+$E$10,AT$1*12+AT$2&lt;$D$10*12+$E$10+$F$10*12),ROUND($C$10/($F$10*12),0),0)</f>
        <v/>
      </c>
      <c r="AU59" s="21">
        <f>IF(AND(AU$1*12+AU$2&gt;=$D$10*12+$E$10,AU$1*12+AU$2&lt;$D$10*12+$E$10+$F$10*12),ROUND($C$10/($F$10*12),0),0)</f>
        <v/>
      </c>
      <c r="AV59" s="21">
        <f>IF(AND(AV$1*12+AV$2&gt;=$D$10*12+$E$10,AV$1*12+AV$2&lt;$D$10*12+$E$10+$F$10*12),ROUND($C$10/($F$10*12),0),0)</f>
        <v/>
      </c>
      <c r="AW59" s="21">
        <f>IF(AND(AW$1*12+AW$2&gt;=$D$10*12+$E$10,AW$1*12+AW$2&lt;$D$10*12+$E$10+$F$10*12),ROUND($C$10/($F$10*12),0),0)</f>
        <v/>
      </c>
      <c r="AX59" s="21">
        <f>IF(AND(AX$1*12+AX$2&gt;=$D$10*12+$E$10,AX$1*12+AX$2&lt;$D$10*12+$E$10+$F$10*12),ROUND($C$10/($F$10*12),0),0)</f>
        <v/>
      </c>
      <c r="AY59" s="21">
        <f>IF(AND(AY$1*12+AY$2&gt;=$D$10*12+$E$10,AY$1*12+AY$2&lt;$D$10*12+$E$10+$F$10*12),ROUND($C$10/($F$10*12),0),0)</f>
        <v/>
      </c>
      <c r="AZ59" s="21">
        <f>IF(AND(AZ$1*12+AZ$2&gt;=$D$10*12+$E$10,AZ$1*12+AZ$2&lt;$D$10*12+$E$10+$F$10*12),ROUND($C$10/($F$10*12),0),0)</f>
        <v/>
      </c>
      <c r="BA59" s="21">
        <f>IF(AND(BA$1*12+BA$2&gt;=$D$10*12+$E$10,BA$1*12+BA$2&lt;$D$10*12+$E$10+$F$10*12),ROUND($C$10/($F$10*12),0),0)</f>
        <v/>
      </c>
      <c r="BB59" s="21">
        <f>IF(AND(BB$1*12+BB$2&gt;=$D$10*12+$E$10,BB$1*12+BB$2&lt;$D$10*12+$E$10+$F$10*12),ROUND($C$10/($F$10*12),0),0)</f>
        <v/>
      </c>
    </row>
    <row r="60">
      <c r="A60" t="inlineStr">
        <is>
          <t>Home Office Pos 6 — AfA</t>
        </is>
      </c>
      <c r="B60" s="21">
        <f>IF(AND(B$1*12+B$2&gt;=$D$11*12+$E$11,B$1*12+B$2&lt;$D$11*12+$E$11+$F$11*12),ROUND($C$11/($F$11*12),0),0)</f>
        <v/>
      </c>
      <c r="C60" s="21">
        <f>IF(AND(C$1*12+C$2&gt;=$D$11*12+$E$11,C$1*12+C$2&lt;$D$11*12+$E$11+$F$11*12),ROUND($C$11/($F$11*12),0),0)</f>
        <v/>
      </c>
      <c r="D60" s="21">
        <f>IF(AND(D$1*12+D$2&gt;=$D$11*12+$E$11,D$1*12+D$2&lt;$D$11*12+$E$11+$F$11*12),ROUND($C$11/($F$11*12),0),0)</f>
        <v/>
      </c>
      <c r="E60" s="21">
        <f>IF(AND(E$1*12+E$2&gt;=$D$11*12+$E$11,E$1*12+E$2&lt;$D$11*12+$E$11+$F$11*12),ROUND($C$11/($F$11*12),0),0)</f>
        <v/>
      </c>
      <c r="F60" s="21">
        <f>IF(AND(F$1*12+F$2&gt;=$D$11*12+$E$11,F$1*12+F$2&lt;$D$11*12+$E$11+$F$11*12),ROUND($C$11/($F$11*12),0),0)</f>
        <v/>
      </c>
      <c r="G60" s="21">
        <f>IF(AND(G$1*12+G$2&gt;=$D$11*12+$E$11,G$1*12+G$2&lt;$D$11*12+$E$11+$F$11*12),ROUND($C$11/($F$11*12),0),0)</f>
        <v/>
      </c>
      <c r="H60" s="21">
        <f>IF(AND(H$1*12+H$2&gt;=$D$11*12+$E$11,H$1*12+H$2&lt;$D$11*12+$E$11+$F$11*12),ROUND($C$11/($F$11*12),0),0)</f>
        <v/>
      </c>
      <c r="I60" s="21">
        <f>IF(AND(I$1*12+I$2&gt;=$D$11*12+$E$11,I$1*12+I$2&lt;$D$11*12+$E$11+$F$11*12),ROUND($C$11/($F$11*12),0),0)</f>
        <v/>
      </c>
      <c r="J60" s="21">
        <f>IF(AND(J$1*12+J$2&gt;=$D$11*12+$E$11,J$1*12+J$2&lt;$D$11*12+$E$11+$F$11*12),ROUND($C$11/($F$11*12),0),0)</f>
        <v/>
      </c>
      <c r="K60" s="21">
        <f>IF(AND(K$1*12+K$2&gt;=$D$11*12+$E$11,K$1*12+K$2&lt;$D$11*12+$E$11+$F$11*12),ROUND($C$11/($F$11*12),0),0)</f>
        <v/>
      </c>
      <c r="L60" s="21">
        <f>IF(AND(L$1*12+L$2&gt;=$D$11*12+$E$11,L$1*12+L$2&lt;$D$11*12+$E$11+$F$11*12),ROUND($C$11/($F$11*12),0),0)</f>
        <v/>
      </c>
      <c r="M60" s="21">
        <f>IF(AND(M$1*12+M$2&gt;=$D$11*12+$E$11,M$1*12+M$2&lt;$D$11*12+$E$11+$F$11*12),ROUND($C$11/($F$11*12),0),0)</f>
        <v/>
      </c>
      <c r="N60" s="21">
        <f>IF(AND(N$1*12+N$2&gt;=$D$11*12+$E$11,N$1*12+N$2&lt;$D$11*12+$E$11+$F$11*12),ROUND($C$11/($F$11*12),0),0)</f>
        <v/>
      </c>
      <c r="O60" s="21">
        <f>IF(AND(O$1*12+O$2&gt;=$D$11*12+$E$11,O$1*12+O$2&lt;$D$11*12+$E$11+$F$11*12),ROUND($C$11/($F$11*12),0),0)</f>
        <v/>
      </c>
      <c r="P60" s="21">
        <f>IF(AND(P$1*12+P$2&gt;=$D$11*12+$E$11,P$1*12+P$2&lt;$D$11*12+$E$11+$F$11*12),ROUND($C$11/($F$11*12),0),0)</f>
        <v/>
      </c>
      <c r="Q60" s="21">
        <f>IF(AND(Q$1*12+Q$2&gt;=$D$11*12+$E$11,Q$1*12+Q$2&lt;$D$11*12+$E$11+$F$11*12),ROUND($C$11/($F$11*12),0),0)</f>
        <v/>
      </c>
      <c r="R60" s="21">
        <f>IF(AND(R$1*12+R$2&gt;=$D$11*12+$E$11,R$1*12+R$2&lt;$D$11*12+$E$11+$F$11*12),ROUND($C$11/($F$11*12),0),0)</f>
        <v/>
      </c>
      <c r="S60" s="21">
        <f>IF(AND(S$1*12+S$2&gt;=$D$11*12+$E$11,S$1*12+S$2&lt;$D$11*12+$E$11+$F$11*12),ROUND($C$11/($F$11*12),0),0)</f>
        <v/>
      </c>
      <c r="T60" s="21">
        <f>IF(AND(T$1*12+T$2&gt;=$D$11*12+$E$11,T$1*12+T$2&lt;$D$11*12+$E$11+$F$11*12),ROUND($C$11/($F$11*12),0),0)</f>
        <v/>
      </c>
      <c r="U60" s="21">
        <f>IF(AND(U$1*12+U$2&gt;=$D$11*12+$E$11,U$1*12+U$2&lt;$D$11*12+$E$11+$F$11*12),ROUND($C$11/($F$11*12),0),0)</f>
        <v/>
      </c>
      <c r="V60" s="21">
        <f>IF(AND(V$1*12+V$2&gt;=$D$11*12+$E$11,V$1*12+V$2&lt;$D$11*12+$E$11+$F$11*12),ROUND($C$11/($F$11*12),0),0)</f>
        <v/>
      </c>
      <c r="W60" s="21">
        <f>IF(AND(W$1*12+W$2&gt;=$D$11*12+$E$11,W$1*12+W$2&lt;$D$11*12+$E$11+$F$11*12),ROUND($C$11/($F$11*12),0),0)</f>
        <v/>
      </c>
      <c r="X60" s="21">
        <f>IF(AND(X$1*12+X$2&gt;=$D$11*12+$E$11,X$1*12+X$2&lt;$D$11*12+$E$11+$F$11*12),ROUND($C$11/($F$11*12),0),0)</f>
        <v/>
      </c>
      <c r="Y60" s="21">
        <f>IF(AND(Y$1*12+Y$2&gt;=$D$11*12+$E$11,Y$1*12+Y$2&lt;$D$11*12+$E$11+$F$11*12),ROUND($C$11/($F$11*12),0),0)</f>
        <v/>
      </c>
      <c r="Z60" s="21">
        <f>IF(AND(Z$1*12+Z$2&gt;=$D$11*12+$E$11,Z$1*12+Z$2&lt;$D$11*12+$E$11+$F$11*12),ROUND($C$11/($F$11*12),0),0)</f>
        <v/>
      </c>
      <c r="AA60" s="21">
        <f>IF(AND(AA$1*12+AA$2&gt;=$D$11*12+$E$11,AA$1*12+AA$2&lt;$D$11*12+$E$11+$F$11*12),ROUND($C$11/($F$11*12),0),0)</f>
        <v/>
      </c>
      <c r="AB60" s="21">
        <f>IF(AND(AB$1*12+AB$2&gt;=$D$11*12+$E$11,AB$1*12+AB$2&lt;$D$11*12+$E$11+$F$11*12),ROUND($C$11/($F$11*12),0),0)</f>
        <v/>
      </c>
      <c r="AC60" s="21">
        <f>IF(AND(AC$1*12+AC$2&gt;=$D$11*12+$E$11,AC$1*12+AC$2&lt;$D$11*12+$E$11+$F$11*12),ROUND($C$11/($F$11*12),0),0)</f>
        <v/>
      </c>
      <c r="AD60" s="21">
        <f>IF(AND(AD$1*12+AD$2&gt;=$D$11*12+$E$11,AD$1*12+AD$2&lt;$D$11*12+$E$11+$F$11*12),ROUND($C$11/($F$11*12),0),0)</f>
        <v/>
      </c>
      <c r="AE60" s="21">
        <f>IF(AND(AE$1*12+AE$2&gt;=$D$11*12+$E$11,AE$1*12+AE$2&lt;$D$11*12+$E$11+$F$11*12),ROUND($C$11/($F$11*12),0),0)</f>
        <v/>
      </c>
      <c r="AF60" s="21">
        <f>IF(AND(AF$1*12+AF$2&gt;=$D$11*12+$E$11,AF$1*12+AF$2&lt;$D$11*12+$E$11+$F$11*12),ROUND($C$11/($F$11*12),0),0)</f>
        <v/>
      </c>
      <c r="AG60" s="21">
        <f>IF(AND(AG$1*12+AG$2&gt;=$D$11*12+$E$11,AG$1*12+AG$2&lt;$D$11*12+$E$11+$F$11*12),ROUND($C$11/($F$11*12),0),0)</f>
        <v/>
      </c>
      <c r="AH60" s="21">
        <f>IF(AND(AH$1*12+AH$2&gt;=$D$11*12+$E$11,AH$1*12+AH$2&lt;$D$11*12+$E$11+$F$11*12),ROUND($C$11/($F$11*12),0),0)</f>
        <v/>
      </c>
      <c r="AI60" s="21">
        <f>IF(AND(AI$1*12+AI$2&gt;=$D$11*12+$E$11,AI$1*12+AI$2&lt;$D$11*12+$E$11+$F$11*12),ROUND($C$11/($F$11*12),0),0)</f>
        <v/>
      </c>
      <c r="AJ60" s="21">
        <f>IF(AND(AJ$1*12+AJ$2&gt;=$D$11*12+$E$11,AJ$1*12+AJ$2&lt;$D$11*12+$E$11+$F$11*12),ROUND($C$11/($F$11*12),0),0)</f>
        <v/>
      </c>
      <c r="AK60" s="21">
        <f>IF(AND(AK$1*12+AK$2&gt;=$D$11*12+$E$11,AK$1*12+AK$2&lt;$D$11*12+$E$11+$F$11*12),ROUND($C$11/($F$11*12),0),0)</f>
        <v/>
      </c>
      <c r="AL60" s="21">
        <f>IF(AND(AL$1*12+AL$2&gt;=$D$11*12+$E$11,AL$1*12+AL$2&lt;$D$11*12+$E$11+$F$11*12),ROUND($C$11/($F$11*12),0),0)</f>
        <v/>
      </c>
      <c r="AM60" s="21">
        <f>IF(AND(AM$1*12+AM$2&gt;=$D$11*12+$E$11,AM$1*12+AM$2&lt;$D$11*12+$E$11+$F$11*12),ROUND($C$11/($F$11*12),0),0)</f>
        <v/>
      </c>
      <c r="AN60" s="21">
        <f>IF(AND(AN$1*12+AN$2&gt;=$D$11*12+$E$11,AN$1*12+AN$2&lt;$D$11*12+$E$11+$F$11*12),ROUND($C$11/($F$11*12),0),0)</f>
        <v/>
      </c>
      <c r="AO60" s="21">
        <f>IF(AND(AO$1*12+AO$2&gt;=$D$11*12+$E$11,AO$1*12+AO$2&lt;$D$11*12+$E$11+$F$11*12),ROUND($C$11/($F$11*12),0),0)</f>
        <v/>
      </c>
      <c r="AP60" s="21">
        <f>IF(AND(AP$1*12+AP$2&gt;=$D$11*12+$E$11,AP$1*12+AP$2&lt;$D$11*12+$E$11+$F$11*12),ROUND($C$11/($F$11*12),0),0)</f>
        <v/>
      </c>
      <c r="AQ60" s="21">
        <f>IF(AND(AQ$1*12+AQ$2&gt;=$D$11*12+$E$11,AQ$1*12+AQ$2&lt;$D$11*12+$E$11+$F$11*12),ROUND($C$11/($F$11*12),0),0)</f>
        <v/>
      </c>
      <c r="AR60" s="21">
        <f>IF(AND(AR$1*12+AR$2&gt;=$D$11*12+$E$11,AR$1*12+AR$2&lt;$D$11*12+$E$11+$F$11*12),ROUND($C$11/($F$11*12),0),0)</f>
        <v/>
      </c>
      <c r="AS60" s="21">
        <f>IF(AND(AS$1*12+AS$2&gt;=$D$11*12+$E$11,AS$1*12+AS$2&lt;$D$11*12+$E$11+$F$11*12),ROUND($C$11/($F$11*12),0),0)</f>
        <v/>
      </c>
      <c r="AT60" s="21">
        <f>IF(AND(AT$1*12+AT$2&gt;=$D$11*12+$E$11,AT$1*12+AT$2&lt;$D$11*12+$E$11+$F$11*12),ROUND($C$11/($F$11*12),0),0)</f>
        <v/>
      </c>
      <c r="AU60" s="21">
        <f>IF(AND(AU$1*12+AU$2&gt;=$D$11*12+$E$11,AU$1*12+AU$2&lt;$D$11*12+$E$11+$F$11*12),ROUND($C$11/($F$11*12),0),0)</f>
        <v/>
      </c>
      <c r="AV60" s="21">
        <f>IF(AND(AV$1*12+AV$2&gt;=$D$11*12+$E$11,AV$1*12+AV$2&lt;$D$11*12+$E$11+$F$11*12),ROUND($C$11/($F$11*12),0),0)</f>
        <v/>
      </c>
      <c r="AW60" s="21">
        <f>IF(AND(AW$1*12+AW$2&gt;=$D$11*12+$E$11,AW$1*12+AW$2&lt;$D$11*12+$E$11+$F$11*12),ROUND($C$11/($F$11*12),0),0)</f>
        <v/>
      </c>
      <c r="AX60" s="21">
        <f>IF(AND(AX$1*12+AX$2&gt;=$D$11*12+$E$11,AX$1*12+AX$2&lt;$D$11*12+$E$11+$F$11*12),ROUND($C$11/($F$11*12),0),0)</f>
        <v/>
      </c>
      <c r="AY60" s="21">
        <f>IF(AND(AY$1*12+AY$2&gt;=$D$11*12+$E$11,AY$1*12+AY$2&lt;$D$11*12+$E$11+$F$11*12),ROUND($C$11/($F$11*12),0),0)</f>
        <v/>
      </c>
      <c r="AZ60" s="21">
        <f>IF(AND(AZ$1*12+AZ$2&gt;=$D$11*12+$E$11,AZ$1*12+AZ$2&lt;$D$11*12+$E$11+$F$11*12),ROUND($C$11/($F$11*12),0),0)</f>
        <v/>
      </c>
      <c r="BA60" s="21">
        <f>IF(AND(BA$1*12+BA$2&gt;=$D$11*12+$E$11,BA$1*12+BA$2&lt;$D$11*12+$E$11+$F$11*12),ROUND($C$11/($F$11*12),0),0)</f>
        <v/>
      </c>
      <c r="BB60" s="21">
        <f>IF(AND(BB$1*12+BB$2&gt;=$D$11*12+$E$11,BB$1*12+BB$2&lt;$D$11*12+$E$11+$F$11*12),ROUND($C$11/($F$11*12),0),0)</f>
        <v/>
      </c>
    </row>
    <row r="61">
      <c r="A61" t="inlineStr">
        <is>
          <t>Home Office Pos 7 — AfA</t>
        </is>
      </c>
      <c r="B61" s="21">
        <f>IF(AND(B$1*12+B$2&gt;=$D$12*12+$E$12,B$1*12+B$2&lt;$D$12*12+$E$12+$F$12*12),ROUND($C$12/($F$12*12),0),0)</f>
        <v/>
      </c>
      <c r="C61" s="21">
        <f>IF(AND(C$1*12+C$2&gt;=$D$12*12+$E$12,C$1*12+C$2&lt;$D$12*12+$E$12+$F$12*12),ROUND($C$12/($F$12*12),0),0)</f>
        <v/>
      </c>
      <c r="D61" s="21">
        <f>IF(AND(D$1*12+D$2&gt;=$D$12*12+$E$12,D$1*12+D$2&lt;$D$12*12+$E$12+$F$12*12),ROUND($C$12/($F$12*12),0),0)</f>
        <v/>
      </c>
      <c r="E61" s="21">
        <f>IF(AND(E$1*12+E$2&gt;=$D$12*12+$E$12,E$1*12+E$2&lt;$D$12*12+$E$12+$F$12*12),ROUND($C$12/($F$12*12),0),0)</f>
        <v/>
      </c>
      <c r="F61" s="21">
        <f>IF(AND(F$1*12+F$2&gt;=$D$12*12+$E$12,F$1*12+F$2&lt;$D$12*12+$E$12+$F$12*12),ROUND($C$12/($F$12*12),0),0)</f>
        <v/>
      </c>
      <c r="G61" s="21">
        <f>IF(AND(G$1*12+G$2&gt;=$D$12*12+$E$12,G$1*12+G$2&lt;$D$12*12+$E$12+$F$12*12),ROUND($C$12/($F$12*12),0),0)</f>
        <v/>
      </c>
      <c r="H61" s="21">
        <f>IF(AND(H$1*12+H$2&gt;=$D$12*12+$E$12,H$1*12+H$2&lt;$D$12*12+$E$12+$F$12*12),ROUND($C$12/($F$12*12),0),0)</f>
        <v/>
      </c>
      <c r="I61" s="21">
        <f>IF(AND(I$1*12+I$2&gt;=$D$12*12+$E$12,I$1*12+I$2&lt;$D$12*12+$E$12+$F$12*12),ROUND($C$12/($F$12*12),0),0)</f>
        <v/>
      </c>
      <c r="J61" s="21">
        <f>IF(AND(J$1*12+J$2&gt;=$D$12*12+$E$12,J$1*12+J$2&lt;$D$12*12+$E$12+$F$12*12),ROUND($C$12/($F$12*12),0),0)</f>
        <v/>
      </c>
      <c r="K61" s="21">
        <f>IF(AND(K$1*12+K$2&gt;=$D$12*12+$E$12,K$1*12+K$2&lt;$D$12*12+$E$12+$F$12*12),ROUND($C$12/($F$12*12),0),0)</f>
        <v/>
      </c>
      <c r="L61" s="21">
        <f>IF(AND(L$1*12+L$2&gt;=$D$12*12+$E$12,L$1*12+L$2&lt;$D$12*12+$E$12+$F$12*12),ROUND($C$12/($F$12*12),0),0)</f>
        <v/>
      </c>
      <c r="M61" s="21">
        <f>IF(AND(M$1*12+M$2&gt;=$D$12*12+$E$12,M$1*12+M$2&lt;$D$12*12+$E$12+$F$12*12),ROUND($C$12/($F$12*12),0),0)</f>
        <v/>
      </c>
      <c r="N61" s="21">
        <f>IF(AND(N$1*12+N$2&gt;=$D$12*12+$E$12,N$1*12+N$2&lt;$D$12*12+$E$12+$F$12*12),ROUND($C$12/($F$12*12),0),0)</f>
        <v/>
      </c>
      <c r="O61" s="21">
        <f>IF(AND(O$1*12+O$2&gt;=$D$12*12+$E$12,O$1*12+O$2&lt;$D$12*12+$E$12+$F$12*12),ROUND($C$12/($F$12*12),0),0)</f>
        <v/>
      </c>
      <c r="P61" s="21">
        <f>IF(AND(P$1*12+P$2&gt;=$D$12*12+$E$12,P$1*12+P$2&lt;$D$12*12+$E$12+$F$12*12),ROUND($C$12/($F$12*12),0),0)</f>
        <v/>
      </c>
      <c r="Q61" s="21">
        <f>IF(AND(Q$1*12+Q$2&gt;=$D$12*12+$E$12,Q$1*12+Q$2&lt;$D$12*12+$E$12+$F$12*12),ROUND($C$12/($F$12*12),0),0)</f>
        <v/>
      </c>
      <c r="R61" s="21">
        <f>IF(AND(R$1*12+R$2&gt;=$D$12*12+$E$12,R$1*12+R$2&lt;$D$12*12+$E$12+$F$12*12),ROUND($C$12/($F$12*12),0),0)</f>
        <v/>
      </c>
      <c r="S61" s="21">
        <f>IF(AND(S$1*12+S$2&gt;=$D$12*12+$E$12,S$1*12+S$2&lt;$D$12*12+$E$12+$F$12*12),ROUND($C$12/($F$12*12),0),0)</f>
        <v/>
      </c>
      <c r="T61" s="21">
        <f>IF(AND(T$1*12+T$2&gt;=$D$12*12+$E$12,T$1*12+T$2&lt;$D$12*12+$E$12+$F$12*12),ROUND($C$12/($F$12*12),0),0)</f>
        <v/>
      </c>
      <c r="U61" s="21">
        <f>IF(AND(U$1*12+U$2&gt;=$D$12*12+$E$12,U$1*12+U$2&lt;$D$12*12+$E$12+$F$12*12),ROUND($C$12/($F$12*12),0),0)</f>
        <v/>
      </c>
      <c r="V61" s="21">
        <f>IF(AND(V$1*12+V$2&gt;=$D$12*12+$E$12,V$1*12+V$2&lt;$D$12*12+$E$12+$F$12*12),ROUND($C$12/($F$12*12),0),0)</f>
        <v/>
      </c>
      <c r="W61" s="21">
        <f>IF(AND(W$1*12+W$2&gt;=$D$12*12+$E$12,W$1*12+W$2&lt;$D$12*12+$E$12+$F$12*12),ROUND($C$12/($F$12*12),0),0)</f>
        <v/>
      </c>
      <c r="X61" s="21">
        <f>IF(AND(X$1*12+X$2&gt;=$D$12*12+$E$12,X$1*12+X$2&lt;$D$12*12+$E$12+$F$12*12),ROUND($C$12/($F$12*12),0),0)</f>
        <v/>
      </c>
      <c r="Y61" s="21">
        <f>IF(AND(Y$1*12+Y$2&gt;=$D$12*12+$E$12,Y$1*12+Y$2&lt;$D$12*12+$E$12+$F$12*12),ROUND($C$12/($F$12*12),0),0)</f>
        <v/>
      </c>
      <c r="Z61" s="21">
        <f>IF(AND(Z$1*12+Z$2&gt;=$D$12*12+$E$12,Z$1*12+Z$2&lt;$D$12*12+$E$12+$F$12*12),ROUND($C$12/($F$12*12),0),0)</f>
        <v/>
      </c>
      <c r="AA61" s="21">
        <f>IF(AND(AA$1*12+AA$2&gt;=$D$12*12+$E$12,AA$1*12+AA$2&lt;$D$12*12+$E$12+$F$12*12),ROUND($C$12/($F$12*12),0),0)</f>
        <v/>
      </c>
      <c r="AB61" s="21">
        <f>IF(AND(AB$1*12+AB$2&gt;=$D$12*12+$E$12,AB$1*12+AB$2&lt;$D$12*12+$E$12+$F$12*12),ROUND($C$12/($F$12*12),0),0)</f>
        <v/>
      </c>
      <c r="AC61" s="21">
        <f>IF(AND(AC$1*12+AC$2&gt;=$D$12*12+$E$12,AC$1*12+AC$2&lt;$D$12*12+$E$12+$F$12*12),ROUND($C$12/($F$12*12),0),0)</f>
        <v/>
      </c>
      <c r="AD61" s="21">
        <f>IF(AND(AD$1*12+AD$2&gt;=$D$12*12+$E$12,AD$1*12+AD$2&lt;$D$12*12+$E$12+$F$12*12),ROUND($C$12/($F$12*12),0),0)</f>
        <v/>
      </c>
      <c r="AE61" s="21">
        <f>IF(AND(AE$1*12+AE$2&gt;=$D$12*12+$E$12,AE$1*12+AE$2&lt;$D$12*12+$E$12+$F$12*12),ROUND($C$12/($F$12*12),0),0)</f>
        <v/>
      </c>
      <c r="AF61" s="21">
        <f>IF(AND(AF$1*12+AF$2&gt;=$D$12*12+$E$12,AF$1*12+AF$2&lt;$D$12*12+$E$12+$F$12*12),ROUND($C$12/($F$12*12),0),0)</f>
        <v/>
      </c>
      <c r="AG61" s="21">
        <f>IF(AND(AG$1*12+AG$2&gt;=$D$12*12+$E$12,AG$1*12+AG$2&lt;$D$12*12+$E$12+$F$12*12),ROUND($C$12/($F$12*12),0),0)</f>
        <v/>
      </c>
      <c r="AH61" s="21">
        <f>IF(AND(AH$1*12+AH$2&gt;=$D$12*12+$E$12,AH$1*12+AH$2&lt;$D$12*12+$E$12+$F$12*12),ROUND($C$12/($F$12*12),0),0)</f>
        <v/>
      </c>
      <c r="AI61" s="21">
        <f>IF(AND(AI$1*12+AI$2&gt;=$D$12*12+$E$12,AI$1*12+AI$2&lt;$D$12*12+$E$12+$F$12*12),ROUND($C$12/($F$12*12),0),0)</f>
        <v/>
      </c>
      <c r="AJ61" s="21">
        <f>IF(AND(AJ$1*12+AJ$2&gt;=$D$12*12+$E$12,AJ$1*12+AJ$2&lt;$D$12*12+$E$12+$F$12*12),ROUND($C$12/($F$12*12),0),0)</f>
        <v/>
      </c>
      <c r="AK61" s="21">
        <f>IF(AND(AK$1*12+AK$2&gt;=$D$12*12+$E$12,AK$1*12+AK$2&lt;$D$12*12+$E$12+$F$12*12),ROUND($C$12/($F$12*12),0),0)</f>
        <v/>
      </c>
      <c r="AL61" s="21">
        <f>IF(AND(AL$1*12+AL$2&gt;=$D$12*12+$E$12,AL$1*12+AL$2&lt;$D$12*12+$E$12+$F$12*12),ROUND($C$12/($F$12*12),0),0)</f>
        <v/>
      </c>
      <c r="AM61" s="21">
        <f>IF(AND(AM$1*12+AM$2&gt;=$D$12*12+$E$12,AM$1*12+AM$2&lt;$D$12*12+$E$12+$F$12*12),ROUND($C$12/($F$12*12),0),0)</f>
        <v/>
      </c>
      <c r="AN61" s="21">
        <f>IF(AND(AN$1*12+AN$2&gt;=$D$12*12+$E$12,AN$1*12+AN$2&lt;$D$12*12+$E$12+$F$12*12),ROUND($C$12/($F$12*12),0),0)</f>
        <v/>
      </c>
      <c r="AO61" s="21">
        <f>IF(AND(AO$1*12+AO$2&gt;=$D$12*12+$E$12,AO$1*12+AO$2&lt;$D$12*12+$E$12+$F$12*12),ROUND($C$12/($F$12*12),0),0)</f>
        <v/>
      </c>
      <c r="AP61" s="21">
        <f>IF(AND(AP$1*12+AP$2&gt;=$D$12*12+$E$12,AP$1*12+AP$2&lt;$D$12*12+$E$12+$F$12*12),ROUND($C$12/($F$12*12),0),0)</f>
        <v/>
      </c>
      <c r="AQ61" s="21">
        <f>IF(AND(AQ$1*12+AQ$2&gt;=$D$12*12+$E$12,AQ$1*12+AQ$2&lt;$D$12*12+$E$12+$F$12*12),ROUND($C$12/($F$12*12),0),0)</f>
        <v/>
      </c>
      <c r="AR61" s="21">
        <f>IF(AND(AR$1*12+AR$2&gt;=$D$12*12+$E$12,AR$1*12+AR$2&lt;$D$12*12+$E$12+$F$12*12),ROUND($C$12/($F$12*12),0),0)</f>
        <v/>
      </c>
      <c r="AS61" s="21">
        <f>IF(AND(AS$1*12+AS$2&gt;=$D$12*12+$E$12,AS$1*12+AS$2&lt;$D$12*12+$E$12+$F$12*12),ROUND($C$12/($F$12*12),0),0)</f>
        <v/>
      </c>
      <c r="AT61" s="21">
        <f>IF(AND(AT$1*12+AT$2&gt;=$D$12*12+$E$12,AT$1*12+AT$2&lt;$D$12*12+$E$12+$F$12*12),ROUND($C$12/($F$12*12),0),0)</f>
        <v/>
      </c>
      <c r="AU61" s="21">
        <f>IF(AND(AU$1*12+AU$2&gt;=$D$12*12+$E$12,AU$1*12+AU$2&lt;$D$12*12+$E$12+$F$12*12),ROUND($C$12/($F$12*12),0),0)</f>
        <v/>
      </c>
      <c r="AV61" s="21">
        <f>IF(AND(AV$1*12+AV$2&gt;=$D$12*12+$E$12,AV$1*12+AV$2&lt;$D$12*12+$E$12+$F$12*12),ROUND($C$12/($F$12*12),0),0)</f>
        <v/>
      </c>
      <c r="AW61" s="21">
        <f>IF(AND(AW$1*12+AW$2&gt;=$D$12*12+$E$12,AW$1*12+AW$2&lt;$D$12*12+$E$12+$F$12*12),ROUND($C$12/($F$12*12),0),0)</f>
        <v/>
      </c>
      <c r="AX61" s="21">
        <f>IF(AND(AX$1*12+AX$2&gt;=$D$12*12+$E$12,AX$1*12+AX$2&lt;$D$12*12+$E$12+$F$12*12),ROUND($C$12/($F$12*12),0),0)</f>
        <v/>
      </c>
      <c r="AY61" s="21">
        <f>IF(AND(AY$1*12+AY$2&gt;=$D$12*12+$E$12,AY$1*12+AY$2&lt;$D$12*12+$E$12+$F$12*12),ROUND($C$12/($F$12*12),0),0)</f>
        <v/>
      </c>
      <c r="AZ61" s="21">
        <f>IF(AND(AZ$1*12+AZ$2&gt;=$D$12*12+$E$12,AZ$1*12+AZ$2&lt;$D$12*12+$E$12+$F$12*12),ROUND($C$12/($F$12*12),0),0)</f>
        <v/>
      </c>
      <c r="BA61" s="21">
        <f>IF(AND(BA$1*12+BA$2&gt;=$D$12*12+$E$12,BA$1*12+BA$2&lt;$D$12*12+$E$12+$F$12*12),ROUND($C$12/($F$12*12),0),0)</f>
        <v/>
      </c>
      <c r="BB61" s="21">
        <f>IF(AND(BB$1*12+BB$2&gt;=$D$12*12+$E$12,BB$1*12+BB$2&lt;$D$12*12+$E$12+$F$12*12),ROUND($C$12/($F$12*12),0),0)</f>
        <v/>
      </c>
    </row>
    <row r="62">
      <c r="A62" t="inlineStr">
        <is>
          <t>Home Office Pos 8 — AfA</t>
        </is>
      </c>
      <c r="B62" s="21">
        <f>IF(AND(B$1*12+B$2&gt;=$D$13*12+$E$13,B$1*12+B$2&lt;$D$13*12+$E$13+$F$13*12),ROUND($C$13/($F$13*12),0),0)</f>
        <v/>
      </c>
      <c r="C62" s="21">
        <f>IF(AND(C$1*12+C$2&gt;=$D$13*12+$E$13,C$1*12+C$2&lt;$D$13*12+$E$13+$F$13*12),ROUND($C$13/($F$13*12),0),0)</f>
        <v/>
      </c>
      <c r="D62" s="21">
        <f>IF(AND(D$1*12+D$2&gt;=$D$13*12+$E$13,D$1*12+D$2&lt;$D$13*12+$E$13+$F$13*12),ROUND($C$13/($F$13*12),0),0)</f>
        <v/>
      </c>
      <c r="E62" s="21">
        <f>IF(AND(E$1*12+E$2&gt;=$D$13*12+$E$13,E$1*12+E$2&lt;$D$13*12+$E$13+$F$13*12),ROUND($C$13/($F$13*12),0),0)</f>
        <v/>
      </c>
      <c r="F62" s="21">
        <f>IF(AND(F$1*12+F$2&gt;=$D$13*12+$E$13,F$1*12+F$2&lt;$D$13*12+$E$13+$F$13*12),ROUND($C$13/($F$13*12),0),0)</f>
        <v/>
      </c>
      <c r="G62" s="21">
        <f>IF(AND(G$1*12+G$2&gt;=$D$13*12+$E$13,G$1*12+G$2&lt;$D$13*12+$E$13+$F$13*12),ROUND($C$13/($F$13*12),0),0)</f>
        <v/>
      </c>
      <c r="H62" s="21">
        <f>IF(AND(H$1*12+H$2&gt;=$D$13*12+$E$13,H$1*12+H$2&lt;$D$13*12+$E$13+$F$13*12),ROUND($C$13/($F$13*12),0),0)</f>
        <v/>
      </c>
      <c r="I62" s="21">
        <f>IF(AND(I$1*12+I$2&gt;=$D$13*12+$E$13,I$1*12+I$2&lt;$D$13*12+$E$13+$F$13*12),ROUND($C$13/($F$13*12),0),0)</f>
        <v/>
      </c>
      <c r="J62" s="21">
        <f>IF(AND(J$1*12+J$2&gt;=$D$13*12+$E$13,J$1*12+J$2&lt;$D$13*12+$E$13+$F$13*12),ROUND($C$13/($F$13*12),0),0)</f>
        <v/>
      </c>
      <c r="K62" s="21">
        <f>IF(AND(K$1*12+K$2&gt;=$D$13*12+$E$13,K$1*12+K$2&lt;$D$13*12+$E$13+$F$13*12),ROUND($C$13/($F$13*12),0),0)</f>
        <v/>
      </c>
      <c r="L62" s="21">
        <f>IF(AND(L$1*12+L$2&gt;=$D$13*12+$E$13,L$1*12+L$2&lt;$D$13*12+$E$13+$F$13*12),ROUND($C$13/($F$13*12),0),0)</f>
        <v/>
      </c>
      <c r="M62" s="21">
        <f>IF(AND(M$1*12+M$2&gt;=$D$13*12+$E$13,M$1*12+M$2&lt;$D$13*12+$E$13+$F$13*12),ROUND($C$13/($F$13*12),0),0)</f>
        <v/>
      </c>
      <c r="N62" s="21">
        <f>IF(AND(N$1*12+N$2&gt;=$D$13*12+$E$13,N$1*12+N$2&lt;$D$13*12+$E$13+$F$13*12),ROUND($C$13/($F$13*12),0),0)</f>
        <v/>
      </c>
      <c r="O62" s="21">
        <f>IF(AND(O$1*12+O$2&gt;=$D$13*12+$E$13,O$1*12+O$2&lt;$D$13*12+$E$13+$F$13*12),ROUND($C$13/($F$13*12),0),0)</f>
        <v/>
      </c>
      <c r="P62" s="21">
        <f>IF(AND(P$1*12+P$2&gt;=$D$13*12+$E$13,P$1*12+P$2&lt;$D$13*12+$E$13+$F$13*12),ROUND($C$13/($F$13*12),0),0)</f>
        <v/>
      </c>
      <c r="Q62" s="21">
        <f>IF(AND(Q$1*12+Q$2&gt;=$D$13*12+$E$13,Q$1*12+Q$2&lt;$D$13*12+$E$13+$F$13*12),ROUND($C$13/($F$13*12),0),0)</f>
        <v/>
      </c>
      <c r="R62" s="21">
        <f>IF(AND(R$1*12+R$2&gt;=$D$13*12+$E$13,R$1*12+R$2&lt;$D$13*12+$E$13+$F$13*12),ROUND($C$13/($F$13*12),0),0)</f>
        <v/>
      </c>
      <c r="S62" s="21">
        <f>IF(AND(S$1*12+S$2&gt;=$D$13*12+$E$13,S$1*12+S$2&lt;$D$13*12+$E$13+$F$13*12),ROUND($C$13/($F$13*12),0),0)</f>
        <v/>
      </c>
      <c r="T62" s="21">
        <f>IF(AND(T$1*12+T$2&gt;=$D$13*12+$E$13,T$1*12+T$2&lt;$D$13*12+$E$13+$F$13*12),ROUND($C$13/($F$13*12),0),0)</f>
        <v/>
      </c>
      <c r="U62" s="21">
        <f>IF(AND(U$1*12+U$2&gt;=$D$13*12+$E$13,U$1*12+U$2&lt;$D$13*12+$E$13+$F$13*12),ROUND($C$13/($F$13*12),0),0)</f>
        <v/>
      </c>
      <c r="V62" s="21">
        <f>IF(AND(V$1*12+V$2&gt;=$D$13*12+$E$13,V$1*12+V$2&lt;$D$13*12+$E$13+$F$13*12),ROUND($C$13/($F$13*12),0),0)</f>
        <v/>
      </c>
      <c r="W62" s="21">
        <f>IF(AND(W$1*12+W$2&gt;=$D$13*12+$E$13,W$1*12+W$2&lt;$D$13*12+$E$13+$F$13*12),ROUND($C$13/($F$13*12),0),0)</f>
        <v/>
      </c>
      <c r="X62" s="21">
        <f>IF(AND(X$1*12+X$2&gt;=$D$13*12+$E$13,X$1*12+X$2&lt;$D$13*12+$E$13+$F$13*12),ROUND($C$13/($F$13*12),0),0)</f>
        <v/>
      </c>
      <c r="Y62" s="21">
        <f>IF(AND(Y$1*12+Y$2&gt;=$D$13*12+$E$13,Y$1*12+Y$2&lt;$D$13*12+$E$13+$F$13*12),ROUND($C$13/($F$13*12),0),0)</f>
        <v/>
      </c>
      <c r="Z62" s="21">
        <f>IF(AND(Z$1*12+Z$2&gt;=$D$13*12+$E$13,Z$1*12+Z$2&lt;$D$13*12+$E$13+$F$13*12),ROUND($C$13/($F$13*12),0),0)</f>
        <v/>
      </c>
      <c r="AA62" s="21">
        <f>IF(AND(AA$1*12+AA$2&gt;=$D$13*12+$E$13,AA$1*12+AA$2&lt;$D$13*12+$E$13+$F$13*12),ROUND($C$13/($F$13*12),0),0)</f>
        <v/>
      </c>
      <c r="AB62" s="21">
        <f>IF(AND(AB$1*12+AB$2&gt;=$D$13*12+$E$13,AB$1*12+AB$2&lt;$D$13*12+$E$13+$F$13*12),ROUND($C$13/($F$13*12),0),0)</f>
        <v/>
      </c>
      <c r="AC62" s="21">
        <f>IF(AND(AC$1*12+AC$2&gt;=$D$13*12+$E$13,AC$1*12+AC$2&lt;$D$13*12+$E$13+$F$13*12),ROUND($C$13/($F$13*12),0),0)</f>
        <v/>
      </c>
      <c r="AD62" s="21">
        <f>IF(AND(AD$1*12+AD$2&gt;=$D$13*12+$E$13,AD$1*12+AD$2&lt;$D$13*12+$E$13+$F$13*12),ROUND($C$13/($F$13*12),0),0)</f>
        <v/>
      </c>
      <c r="AE62" s="21">
        <f>IF(AND(AE$1*12+AE$2&gt;=$D$13*12+$E$13,AE$1*12+AE$2&lt;$D$13*12+$E$13+$F$13*12),ROUND($C$13/($F$13*12),0),0)</f>
        <v/>
      </c>
      <c r="AF62" s="21">
        <f>IF(AND(AF$1*12+AF$2&gt;=$D$13*12+$E$13,AF$1*12+AF$2&lt;$D$13*12+$E$13+$F$13*12),ROUND($C$13/($F$13*12),0),0)</f>
        <v/>
      </c>
      <c r="AG62" s="21">
        <f>IF(AND(AG$1*12+AG$2&gt;=$D$13*12+$E$13,AG$1*12+AG$2&lt;$D$13*12+$E$13+$F$13*12),ROUND($C$13/($F$13*12),0),0)</f>
        <v/>
      </c>
      <c r="AH62" s="21">
        <f>IF(AND(AH$1*12+AH$2&gt;=$D$13*12+$E$13,AH$1*12+AH$2&lt;$D$13*12+$E$13+$F$13*12),ROUND($C$13/($F$13*12),0),0)</f>
        <v/>
      </c>
      <c r="AI62" s="21">
        <f>IF(AND(AI$1*12+AI$2&gt;=$D$13*12+$E$13,AI$1*12+AI$2&lt;$D$13*12+$E$13+$F$13*12),ROUND($C$13/($F$13*12),0),0)</f>
        <v/>
      </c>
      <c r="AJ62" s="21">
        <f>IF(AND(AJ$1*12+AJ$2&gt;=$D$13*12+$E$13,AJ$1*12+AJ$2&lt;$D$13*12+$E$13+$F$13*12),ROUND($C$13/($F$13*12),0),0)</f>
        <v/>
      </c>
      <c r="AK62" s="21">
        <f>IF(AND(AK$1*12+AK$2&gt;=$D$13*12+$E$13,AK$1*12+AK$2&lt;$D$13*12+$E$13+$F$13*12),ROUND($C$13/($F$13*12),0),0)</f>
        <v/>
      </c>
      <c r="AL62" s="21">
        <f>IF(AND(AL$1*12+AL$2&gt;=$D$13*12+$E$13,AL$1*12+AL$2&lt;$D$13*12+$E$13+$F$13*12),ROUND($C$13/($F$13*12),0),0)</f>
        <v/>
      </c>
      <c r="AM62" s="21">
        <f>IF(AND(AM$1*12+AM$2&gt;=$D$13*12+$E$13,AM$1*12+AM$2&lt;$D$13*12+$E$13+$F$13*12),ROUND($C$13/($F$13*12),0),0)</f>
        <v/>
      </c>
      <c r="AN62" s="21">
        <f>IF(AND(AN$1*12+AN$2&gt;=$D$13*12+$E$13,AN$1*12+AN$2&lt;$D$13*12+$E$13+$F$13*12),ROUND($C$13/($F$13*12),0),0)</f>
        <v/>
      </c>
      <c r="AO62" s="21">
        <f>IF(AND(AO$1*12+AO$2&gt;=$D$13*12+$E$13,AO$1*12+AO$2&lt;$D$13*12+$E$13+$F$13*12),ROUND($C$13/($F$13*12),0),0)</f>
        <v/>
      </c>
      <c r="AP62" s="21">
        <f>IF(AND(AP$1*12+AP$2&gt;=$D$13*12+$E$13,AP$1*12+AP$2&lt;$D$13*12+$E$13+$F$13*12),ROUND($C$13/($F$13*12),0),0)</f>
        <v/>
      </c>
      <c r="AQ62" s="21">
        <f>IF(AND(AQ$1*12+AQ$2&gt;=$D$13*12+$E$13,AQ$1*12+AQ$2&lt;$D$13*12+$E$13+$F$13*12),ROUND($C$13/($F$13*12),0),0)</f>
        <v/>
      </c>
      <c r="AR62" s="21">
        <f>IF(AND(AR$1*12+AR$2&gt;=$D$13*12+$E$13,AR$1*12+AR$2&lt;$D$13*12+$E$13+$F$13*12),ROUND($C$13/($F$13*12),0),0)</f>
        <v/>
      </c>
      <c r="AS62" s="21">
        <f>IF(AND(AS$1*12+AS$2&gt;=$D$13*12+$E$13,AS$1*12+AS$2&lt;$D$13*12+$E$13+$F$13*12),ROUND($C$13/($F$13*12),0),0)</f>
        <v/>
      </c>
      <c r="AT62" s="21">
        <f>IF(AND(AT$1*12+AT$2&gt;=$D$13*12+$E$13,AT$1*12+AT$2&lt;$D$13*12+$E$13+$F$13*12),ROUND($C$13/($F$13*12),0),0)</f>
        <v/>
      </c>
      <c r="AU62" s="21">
        <f>IF(AND(AU$1*12+AU$2&gt;=$D$13*12+$E$13,AU$1*12+AU$2&lt;$D$13*12+$E$13+$F$13*12),ROUND($C$13/($F$13*12),0),0)</f>
        <v/>
      </c>
      <c r="AV62" s="21">
        <f>IF(AND(AV$1*12+AV$2&gt;=$D$13*12+$E$13,AV$1*12+AV$2&lt;$D$13*12+$E$13+$F$13*12),ROUND($C$13/($F$13*12),0),0)</f>
        <v/>
      </c>
      <c r="AW62" s="21">
        <f>IF(AND(AW$1*12+AW$2&gt;=$D$13*12+$E$13,AW$1*12+AW$2&lt;$D$13*12+$E$13+$F$13*12),ROUND($C$13/($F$13*12),0),0)</f>
        <v/>
      </c>
      <c r="AX62" s="21">
        <f>IF(AND(AX$1*12+AX$2&gt;=$D$13*12+$E$13,AX$1*12+AX$2&lt;$D$13*12+$E$13+$F$13*12),ROUND($C$13/($F$13*12),0),0)</f>
        <v/>
      </c>
      <c r="AY62" s="21">
        <f>IF(AND(AY$1*12+AY$2&gt;=$D$13*12+$E$13,AY$1*12+AY$2&lt;$D$13*12+$E$13+$F$13*12),ROUND($C$13/($F$13*12),0),0)</f>
        <v/>
      </c>
      <c r="AZ62" s="21">
        <f>IF(AND(AZ$1*12+AZ$2&gt;=$D$13*12+$E$13,AZ$1*12+AZ$2&lt;$D$13*12+$E$13+$F$13*12),ROUND($C$13/($F$13*12),0),0)</f>
        <v/>
      </c>
      <c r="BA62" s="21">
        <f>IF(AND(BA$1*12+BA$2&gt;=$D$13*12+$E$13,BA$1*12+BA$2&lt;$D$13*12+$E$13+$F$13*12),ROUND($C$13/($F$13*12),0),0)</f>
        <v/>
      </c>
      <c r="BB62" s="21">
        <f>IF(AND(BB$1*12+BB$2&gt;=$D$13*12+$E$13,BB$1*12+BB$2&lt;$D$13*12+$E$13+$F$13*12),ROUND($C$13/($F$13*12),0),0)</f>
        <v/>
      </c>
    </row>
    <row r="63">
      <c r="A63" t="inlineStr">
        <is>
          <t>Home Office Pos 9 — AfA</t>
        </is>
      </c>
      <c r="B63" s="21">
        <f>IF(AND(B$1*12+B$2&gt;=$D$14*12+$E$14,B$1*12+B$2&lt;$D$14*12+$E$14+$F$14*12),ROUND($C$14/($F$14*12),0),0)</f>
        <v/>
      </c>
      <c r="C63" s="21">
        <f>IF(AND(C$1*12+C$2&gt;=$D$14*12+$E$14,C$1*12+C$2&lt;$D$14*12+$E$14+$F$14*12),ROUND($C$14/($F$14*12),0),0)</f>
        <v/>
      </c>
      <c r="D63" s="21">
        <f>IF(AND(D$1*12+D$2&gt;=$D$14*12+$E$14,D$1*12+D$2&lt;$D$14*12+$E$14+$F$14*12),ROUND($C$14/($F$14*12),0),0)</f>
        <v/>
      </c>
      <c r="E63" s="21">
        <f>IF(AND(E$1*12+E$2&gt;=$D$14*12+$E$14,E$1*12+E$2&lt;$D$14*12+$E$14+$F$14*12),ROUND($C$14/($F$14*12),0),0)</f>
        <v/>
      </c>
      <c r="F63" s="21">
        <f>IF(AND(F$1*12+F$2&gt;=$D$14*12+$E$14,F$1*12+F$2&lt;$D$14*12+$E$14+$F$14*12),ROUND($C$14/($F$14*12),0),0)</f>
        <v/>
      </c>
      <c r="G63" s="21">
        <f>IF(AND(G$1*12+G$2&gt;=$D$14*12+$E$14,G$1*12+G$2&lt;$D$14*12+$E$14+$F$14*12),ROUND($C$14/($F$14*12),0),0)</f>
        <v/>
      </c>
      <c r="H63" s="21">
        <f>IF(AND(H$1*12+H$2&gt;=$D$14*12+$E$14,H$1*12+H$2&lt;$D$14*12+$E$14+$F$14*12),ROUND($C$14/($F$14*12),0),0)</f>
        <v/>
      </c>
      <c r="I63" s="21">
        <f>IF(AND(I$1*12+I$2&gt;=$D$14*12+$E$14,I$1*12+I$2&lt;$D$14*12+$E$14+$F$14*12),ROUND($C$14/($F$14*12),0),0)</f>
        <v/>
      </c>
      <c r="J63" s="21">
        <f>IF(AND(J$1*12+J$2&gt;=$D$14*12+$E$14,J$1*12+J$2&lt;$D$14*12+$E$14+$F$14*12),ROUND($C$14/($F$14*12),0),0)</f>
        <v/>
      </c>
      <c r="K63" s="21">
        <f>IF(AND(K$1*12+K$2&gt;=$D$14*12+$E$14,K$1*12+K$2&lt;$D$14*12+$E$14+$F$14*12),ROUND($C$14/($F$14*12),0),0)</f>
        <v/>
      </c>
      <c r="L63" s="21">
        <f>IF(AND(L$1*12+L$2&gt;=$D$14*12+$E$14,L$1*12+L$2&lt;$D$14*12+$E$14+$F$14*12),ROUND($C$14/($F$14*12),0),0)</f>
        <v/>
      </c>
      <c r="M63" s="21">
        <f>IF(AND(M$1*12+M$2&gt;=$D$14*12+$E$14,M$1*12+M$2&lt;$D$14*12+$E$14+$F$14*12),ROUND($C$14/($F$14*12),0),0)</f>
        <v/>
      </c>
      <c r="N63" s="21">
        <f>IF(AND(N$1*12+N$2&gt;=$D$14*12+$E$14,N$1*12+N$2&lt;$D$14*12+$E$14+$F$14*12),ROUND($C$14/($F$14*12),0),0)</f>
        <v/>
      </c>
      <c r="O63" s="21">
        <f>IF(AND(O$1*12+O$2&gt;=$D$14*12+$E$14,O$1*12+O$2&lt;$D$14*12+$E$14+$F$14*12),ROUND($C$14/($F$14*12),0),0)</f>
        <v/>
      </c>
      <c r="P63" s="21">
        <f>IF(AND(P$1*12+P$2&gt;=$D$14*12+$E$14,P$1*12+P$2&lt;$D$14*12+$E$14+$F$14*12),ROUND($C$14/($F$14*12),0),0)</f>
        <v/>
      </c>
      <c r="Q63" s="21">
        <f>IF(AND(Q$1*12+Q$2&gt;=$D$14*12+$E$14,Q$1*12+Q$2&lt;$D$14*12+$E$14+$F$14*12),ROUND($C$14/($F$14*12),0),0)</f>
        <v/>
      </c>
      <c r="R63" s="21">
        <f>IF(AND(R$1*12+R$2&gt;=$D$14*12+$E$14,R$1*12+R$2&lt;$D$14*12+$E$14+$F$14*12),ROUND($C$14/($F$14*12),0),0)</f>
        <v/>
      </c>
      <c r="S63" s="21">
        <f>IF(AND(S$1*12+S$2&gt;=$D$14*12+$E$14,S$1*12+S$2&lt;$D$14*12+$E$14+$F$14*12),ROUND($C$14/($F$14*12),0),0)</f>
        <v/>
      </c>
      <c r="T63" s="21">
        <f>IF(AND(T$1*12+T$2&gt;=$D$14*12+$E$14,T$1*12+T$2&lt;$D$14*12+$E$14+$F$14*12),ROUND($C$14/($F$14*12),0),0)</f>
        <v/>
      </c>
      <c r="U63" s="21">
        <f>IF(AND(U$1*12+U$2&gt;=$D$14*12+$E$14,U$1*12+U$2&lt;$D$14*12+$E$14+$F$14*12),ROUND($C$14/($F$14*12),0),0)</f>
        <v/>
      </c>
      <c r="V63" s="21">
        <f>IF(AND(V$1*12+V$2&gt;=$D$14*12+$E$14,V$1*12+V$2&lt;$D$14*12+$E$14+$F$14*12),ROUND($C$14/($F$14*12),0),0)</f>
        <v/>
      </c>
      <c r="W63" s="21">
        <f>IF(AND(W$1*12+W$2&gt;=$D$14*12+$E$14,W$1*12+W$2&lt;$D$14*12+$E$14+$F$14*12),ROUND($C$14/($F$14*12),0),0)</f>
        <v/>
      </c>
      <c r="X63" s="21">
        <f>IF(AND(X$1*12+X$2&gt;=$D$14*12+$E$14,X$1*12+X$2&lt;$D$14*12+$E$14+$F$14*12),ROUND($C$14/($F$14*12),0),0)</f>
        <v/>
      </c>
      <c r="Y63" s="21">
        <f>IF(AND(Y$1*12+Y$2&gt;=$D$14*12+$E$14,Y$1*12+Y$2&lt;$D$14*12+$E$14+$F$14*12),ROUND($C$14/($F$14*12),0),0)</f>
        <v/>
      </c>
      <c r="Z63" s="21">
        <f>IF(AND(Z$1*12+Z$2&gt;=$D$14*12+$E$14,Z$1*12+Z$2&lt;$D$14*12+$E$14+$F$14*12),ROUND($C$14/($F$14*12),0),0)</f>
        <v/>
      </c>
      <c r="AA63" s="21">
        <f>IF(AND(AA$1*12+AA$2&gt;=$D$14*12+$E$14,AA$1*12+AA$2&lt;$D$14*12+$E$14+$F$14*12),ROUND($C$14/($F$14*12),0),0)</f>
        <v/>
      </c>
      <c r="AB63" s="21">
        <f>IF(AND(AB$1*12+AB$2&gt;=$D$14*12+$E$14,AB$1*12+AB$2&lt;$D$14*12+$E$14+$F$14*12),ROUND($C$14/($F$14*12),0),0)</f>
        <v/>
      </c>
      <c r="AC63" s="21">
        <f>IF(AND(AC$1*12+AC$2&gt;=$D$14*12+$E$14,AC$1*12+AC$2&lt;$D$14*12+$E$14+$F$14*12),ROUND($C$14/($F$14*12),0),0)</f>
        <v/>
      </c>
      <c r="AD63" s="21">
        <f>IF(AND(AD$1*12+AD$2&gt;=$D$14*12+$E$14,AD$1*12+AD$2&lt;$D$14*12+$E$14+$F$14*12),ROUND($C$14/($F$14*12),0),0)</f>
        <v/>
      </c>
      <c r="AE63" s="21">
        <f>IF(AND(AE$1*12+AE$2&gt;=$D$14*12+$E$14,AE$1*12+AE$2&lt;$D$14*12+$E$14+$F$14*12),ROUND($C$14/($F$14*12),0),0)</f>
        <v/>
      </c>
      <c r="AF63" s="21">
        <f>IF(AND(AF$1*12+AF$2&gt;=$D$14*12+$E$14,AF$1*12+AF$2&lt;$D$14*12+$E$14+$F$14*12),ROUND($C$14/($F$14*12),0),0)</f>
        <v/>
      </c>
      <c r="AG63" s="21">
        <f>IF(AND(AG$1*12+AG$2&gt;=$D$14*12+$E$14,AG$1*12+AG$2&lt;$D$14*12+$E$14+$F$14*12),ROUND($C$14/($F$14*12),0),0)</f>
        <v/>
      </c>
      <c r="AH63" s="21">
        <f>IF(AND(AH$1*12+AH$2&gt;=$D$14*12+$E$14,AH$1*12+AH$2&lt;$D$14*12+$E$14+$F$14*12),ROUND($C$14/($F$14*12),0),0)</f>
        <v/>
      </c>
      <c r="AI63" s="21">
        <f>IF(AND(AI$1*12+AI$2&gt;=$D$14*12+$E$14,AI$1*12+AI$2&lt;$D$14*12+$E$14+$F$14*12),ROUND($C$14/($F$14*12),0),0)</f>
        <v/>
      </c>
      <c r="AJ63" s="21">
        <f>IF(AND(AJ$1*12+AJ$2&gt;=$D$14*12+$E$14,AJ$1*12+AJ$2&lt;$D$14*12+$E$14+$F$14*12),ROUND($C$14/($F$14*12),0),0)</f>
        <v/>
      </c>
      <c r="AK63" s="21">
        <f>IF(AND(AK$1*12+AK$2&gt;=$D$14*12+$E$14,AK$1*12+AK$2&lt;$D$14*12+$E$14+$F$14*12),ROUND($C$14/($F$14*12),0),0)</f>
        <v/>
      </c>
      <c r="AL63" s="21">
        <f>IF(AND(AL$1*12+AL$2&gt;=$D$14*12+$E$14,AL$1*12+AL$2&lt;$D$14*12+$E$14+$F$14*12),ROUND($C$14/($F$14*12),0),0)</f>
        <v/>
      </c>
      <c r="AM63" s="21">
        <f>IF(AND(AM$1*12+AM$2&gt;=$D$14*12+$E$14,AM$1*12+AM$2&lt;$D$14*12+$E$14+$F$14*12),ROUND($C$14/($F$14*12),0),0)</f>
        <v/>
      </c>
      <c r="AN63" s="21">
        <f>IF(AND(AN$1*12+AN$2&gt;=$D$14*12+$E$14,AN$1*12+AN$2&lt;$D$14*12+$E$14+$F$14*12),ROUND($C$14/($F$14*12),0),0)</f>
        <v/>
      </c>
      <c r="AO63" s="21">
        <f>IF(AND(AO$1*12+AO$2&gt;=$D$14*12+$E$14,AO$1*12+AO$2&lt;$D$14*12+$E$14+$F$14*12),ROUND($C$14/($F$14*12),0),0)</f>
        <v/>
      </c>
      <c r="AP63" s="21">
        <f>IF(AND(AP$1*12+AP$2&gt;=$D$14*12+$E$14,AP$1*12+AP$2&lt;$D$14*12+$E$14+$F$14*12),ROUND($C$14/($F$14*12),0),0)</f>
        <v/>
      </c>
      <c r="AQ63" s="21">
        <f>IF(AND(AQ$1*12+AQ$2&gt;=$D$14*12+$E$14,AQ$1*12+AQ$2&lt;$D$14*12+$E$14+$F$14*12),ROUND($C$14/($F$14*12),0),0)</f>
        <v/>
      </c>
      <c r="AR63" s="21">
        <f>IF(AND(AR$1*12+AR$2&gt;=$D$14*12+$E$14,AR$1*12+AR$2&lt;$D$14*12+$E$14+$F$14*12),ROUND($C$14/($F$14*12),0),0)</f>
        <v/>
      </c>
      <c r="AS63" s="21">
        <f>IF(AND(AS$1*12+AS$2&gt;=$D$14*12+$E$14,AS$1*12+AS$2&lt;$D$14*12+$E$14+$F$14*12),ROUND($C$14/($F$14*12),0),0)</f>
        <v/>
      </c>
      <c r="AT63" s="21">
        <f>IF(AND(AT$1*12+AT$2&gt;=$D$14*12+$E$14,AT$1*12+AT$2&lt;$D$14*12+$E$14+$F$14*12),ROUND($C$14/($F$14*12),0),0)</f>
        <v/>
      </c>
      <c r="AU63" s="21">
        <f>IF(AND(AU$1*12+AU$2&gt;=$D$14*12+$E$14,AU$1*12+AU$2&lt;$D$14*12+$E$14+$F$14*12),ROUND($C$14/($F$14*12),0),0)</f>
        <v/>
      </c>
      <c r="AV63" s="21">
        <f>IF(AND(AV$1*12+AV$2&gt;=$D$14*12+$E$14,AV$1*12+AV$2&lt;$D$14*12+$E$14+$F$14*12),ROUND($C$14/($F$14*12),0),0)</f>
        <v/>
      </c>
      <c r="AW63" s="21">
        <f>IF(AND(AW$1*12+AW$2&gt;=$D$14*12+$E$14,AW$1*12+AW$2&lt;$D$14*12+$E$14+$F$14*12),ROUND($C$14/($F$14*12),0),0)</f>
        <v/>
      </c>
      <c r="AX63" s="21">
        <f>IF(AND(AX$1*12+AX$2&gt;=$D$14*12+$E$14,AX$1*12+AX$2&lt;$D$14*12+$E$14+$F$14*12),ROUND($C$14/($F$14*12),0),0)</f>
        <v/>
      </c>
      <c r="AY63" s="21">
        <f>IF(AND(AY$1*12+AY$2&gt;=$D$14*12+$E$14,AY$1*12+AY$2&lt;$D$14*12+$E$14+$F$14*12),ROUND($C$14/($F$14*12),0),0)</f>
        <v/>
      </c>
      <c r="AZ63" s="21">
        <f>IF(AND(AZ$1*12+AZ$2&gt;=$D$14*12+$E$14,AZ$1*12+AZ$2&lt;$D$14*12+$E$14+$F$14*12),ROUND($C$14/($F$14*12),0),0)</f>
        <v/>
      </c>
      <c r="BA63" s="21">
        <f>IF(AND(BA$1*12+BA$2&gt;=$D$14*12+$E$14,BA$1*12+BA$2&lt;$D$14*12+$E$14+$F$14*12),ROUND($C$14/($F$14*12),0),0)</f>
        <v/>
      </c>
      <c r="BB63" s="21">
        <f>IF(AND(BB$1*12+BB$2&gt;=$D$14*12+$E$14,BB$1*12+BB$2&lt;$D$14*12+$E$14+$F$14*12),ROUND($C$14/($F$14*12),0),0)</f>
        <v/>
      </c>
    </row>
    <row r="64">
      <c r="A64" t="inlineStr">
        <is>
          <t>Home Office Pos 10 — AfA</t>
        </is>
      </c>
      <c r="B64" s="21">
        <f>IF(AND(B$1*12+B$2&gt;=$D$15*12+$E$15,B$1*12+B$2&lt;$D$15*12+$E$15+$F$15*12),ROUND($C$15/($F$15*12),0),0)</f>
        <v/>
      </c>
      <c r="C64" s="21">
        <f>IF(AND(C$1*12+C$2&gt;=$D$15*12+$E$15,C$1*12+C$2&lt;$D$15*12+$E$15+$F$15*12),ROUND($C$15/($F$15*12),0),0)</f>
        <v/>
      </c>
      <c r="D64" s="21">
        <f>IF(AND(D$1*12+D$2&gt;=$D$15*12+$E$15,D$1*12+D$2&lt;$D$15*12+$E$15+$F$15*12),ROUND($C$15/($F$15*12),0),0)</f>
        <v/>
      </c>
      <c r="E64" s="21">
        <f>IF(AND(E$1*12+E$2&gt;=$D$15*12+$E$15,E$1*12+E$2&lt;$D$15*12+$E$15+$F$15*12),ROUND($C$15/($F$15*12),0),0)</f>
        <v/>
      </c>
      <c r="F64" s="21">
        <f>IF(AND(F$1*12+F$2&gt;=$D$15*12+$E$15,F$1*12+F$2&lt;$D$15*12+$E$15+$F$15*12),ROUND($C$15/($F$15*12),0),0)</f>
        <v/>
      </c>
      <c r="G64" s="21">
        <f>IF(AND(G$1*12+G$2&gt;=$D$15*12+$E$15,G$1*12+G$2&lt;$D$15*12+$E$15+$F$15*12),ROUND($C$15/($F$15*12),0),0)</f>
        <v/>
      </c>
      <c r="H64" s="21">
        <f>IF(AND(H$1*12+H$2&gt;=$D$15*12+$E$15,H$1*12+H$2&lt;$D$15*12+$E$15+$F$15*12),ROUND($C$15/($F$15*12),0),0)</f>
        <v/>
      </c>
      <c r="I64" s="21">
        <f>IF(AND(I$1*12+I$2&gt;=$D$15*12+$E$15,I$1*12+I$2&lt;$D$15*12+$E$15+$F$15*12),ROUND($C$15/($F$15*12),0),0)</f>
        <v/>
      </c>
      <c r="J64" s="21">
        <f>IF(AND(J$1*12+J$2&gt;=$D$15*12+$E$15,J$1*12+J$2&lt;$D$15*12+$E$15+$F$15*12),ROUND($C$15/($F$15*12),0),0)</f>
        <v/>
      </c>
      <c r="K64" s="21">
        <f>IF(AND(K$1*12+K$2&gt;=$D$15*12+$E$15,K$1*12+K$2&lt;$D$15*12+$E$15+$F$15*12),ROUND($C$15/($F$15*12),0),0)</f>
        <v/>
      </c>
      <c r="L64" s="21">
        <f>IF(AND(L$1*12+L$2&gt;=$D$15*12+$E$15,L$1*12+L$2&lt;$D$15*12+$E$15+$F$15*12),ROUND($C$15/($F$15*12),0),0)</f>
        <v/>
      </c>
      <c r="M64" s="21">
        <f>IF(AND(M$1*12+M$2&gt;=$D$15*12+$E$15,M$1*12+M$2&lt;$D$15*12+$E$15+$F$15*12),ROUND($C$15/($F$15*12),0),0)</f>
        <v/>
      </c>
      <c r="N64" s="21">
        <f>IF(AND(N$1*12+N$2&gt;=$D$15*12+$E$15,N$1*12+N$2&lt;$D$15*12+$E$15+$F$15*12),ROUND($C$15/($F$15*12),0),0)</f>
        <v/>
      </c>
      <c r="O64" s="21">
        <f>IF(AND(O$1*12+O$2&gt;=$D$15*12+$E$15,O$1*12+O$2&lt;$D$15*12+$E$15+$F$15*12),ROUND($C$15/($F$15*12),0),0)</f>
        <v/>
      </c>
      <c r="P64" s="21">
        <f>IF(AND(P$1*12+P$2&gt;=$D$15*12+$E$15,P$1*12+P$2&lt;$D$15*12+$E$15+$F$15*12),ROUND($C$15/($F$15*12),0),0)</f>
        <v/>
      </c>
      <c r="Q64" s="21">
        <f>IF(AND(Q$1*12+Q$2&gt;=$D$15*12+$E$15,Q$1*12+Q$2&lt;$D$15*12+$E$15+$F$15*12),ROUND($C$15/($F$15*12),0),0)</f>
        <v/>
      </c>
      <c r="R64" s="21">
        <f>IF(AND(R$1*12+R$2&gt;=$D$15*12+$E$15,R$1*12+R$2&lt;$D$15*12+$E$15+$F$15*12),ROUND($C$15/($F$15*12),0),0)</f>
        <v/>
      </c>
      <c r="S64" s="21">
        <f>IF(AND(S$1*12+S$2&gt;=$D$15*12+$E$15,S$1*12+S$2&lt;$D$15*12+$E$15+$F$15*12),ROUND($C$15/($F$15*12),0),0)</f>
        <v/>
      </c>
      <c r="T64" s="21">
        <f>IF(AND(T$1*12+T$2&gt;=$D$15*12+$E$15,T$1*12+T$2&lt;$D$15*12+$E$15+$F$15*12),ROUND($C$15/($F$15*12),0),0)</f>
        <v/>
      </c>
      <c r="U64" s="21">
        <f>IF(AND(U$1*12+U$2&gt;=$D$15*12+$E$15,U$1*12+U$2&lt;$D$15*12+$E$15+$F$15*12),ROUND($C$15/($F$15*12),0),0)</f>
        <v/>
      </c>
      <c r="V64" s="21">
        <f>IF(AND(V$1*12+V$2&gt;=$D$15*12+$E$15,V$1*12+V$2&lt;$D$15*12+$E$15+$F$15*12),ROUND($C$15/($F$15*12),0),0)</f>
        <v/>
      </c>
      <c r="W64" s="21">
        <f>IF(AND(W$1*12+W$2&gt;=$D$15*12+$E$15,W$1*12+W$2&lt;$D$15*12+$E$15+$F$15*12),ROUND($C$15/($F$15*12),0),0)</f>
        <v/>
      </c>
      <c r="X64" s="21">
        <f>IF(AND(X$1*12+X$2&gt;=$D$15*12+$E$15,X$1*12+X$2&lt;$D$15*12+$E$15+$F$15*12),ROUND($C$15/($F$15*12),0),0)</f>
        <v/>
      </c>
      <c r="Y64" s="21">
        <f>IF(AND(Y$1*12+Y$2&gt;=$D$15*12+$E$15,Y$1*12+Y$2&lt;$D$15*12+$E$15+$F$15*12),ROUND($C$15/($F$15*12),0),0)</f>
        <v/>
      </c>
      <c r="Z64" s="21">
        <f>IF(AND(Z$1*12+Z$2&gt;=$D$15*12+$E$15,Z$1*12+Z$2&lt;$D$15*12+$E$15+$F$15*12),ROUND($C$15/($F$15*12),0),0)</f>
        <v/>
      </c>
      <c r="AA64" s="21">
        <f>IF(AND(AA$1*12+AA$2&gt;=$D$15*12+$E$15,AA$1*12+AA$2&lt;$D$15*12+$E$15+$F$15*12),ROUND($C$15/($F$15*12),0),0)</f>
        <v/>
      </c>
      <c r="AB64" s="21">
        <f>IF(AND(AB$1*12+AB$2&gt;=$D$15*12+$E$15,AB$1*12+AB$2&lt;$D$15*12+$E$15+$F$15*12),ROUND($C$15/($F$15*12),0),0)</f>
        <v/>
      </c>
      <c r="AC64" s="21">
        <f>IF(AND(AC$1*12+AC$2&gt;=$D$15*12+$E$15,AC$1*12+AC$2&lt;$D$15*12+$E$15+$F$15*12),ROUND($C$15/($F$15*12),0),0)</f>
        <v/>
      </c>
      <c r="AD64" s="21">
        <f>IF(AND(AD$1*12+AD$2&gt;=$D$15*12+$E$15,AD$1*12+AD$2&lt;$D$15*12+$E$15+$F$15*12),ROUND($C$15/($F$15*12),0),0)</f>
        <v/>
      </c>
      <c r="AE64" s="21">
        <f>IF(AND(AE$1*12+AE$2&gt;=$D$15*12+$E$15,AE$1*12+AE$2&lt;$D$15*12+$E$15+$F$15*12),ROUND($C$15/($F$15*12),0),0)</f>
        <v/>
      </c>
      <c r="AF64" s="21">
        <f>IF(AND(AF$1*12+AF$2&gt;=$D$15*12+$E$15,AF$1*12+AF$2&lt;$D$15*12+$E$15+$F$15*12),ROUND($C$15/($F$15*12),0),0)</f>
        <v/>
      </c>
      <c r="AG64" s="21">
        <f>IF(AND(AG$1*12+AG$2&gt;=$D$15*12+$E$15,AG$1*12+AG$2&lt;$D$15*12+$E$15+$F$15*12),ROUND($C$15/($F$15*12),0),0)</f>
        <v/>
      </c>
      <c r="AH64" s="21">
        <f>IF(AND(AH$1*12+AH$2&gt;=$D$15*12+$E$15,AH$1*12+AH$2&lt;$D$15*12+$E$15+$F$15*12),ROUND($C$15/($F$15*12),0),0)</f>
        <v/>
      </c>
      <c r="AI64" s="21">
        <f>IF(AND(AI$1*12+AI$2&gt;=$D$15*12+$E$15,AI$1*12+AI$2&lt;$D$15*12+$E$15+$F$15*12),ROUND($C$15/($F$15*12),0),0)</f>
        <v/>
      </c>
      <c r="AJ64" s="21">
        <f>IF(AND(AJ$1*12+AJ$2&gt;=$D$15*12+$E$15,AJ$1*12+AJ$2&lt;$D$15*12+$E$15+$F$15*12),ROUND($C$15/($F$15*12),0),0)</f>
        <v/>
      </c>
      <c r="AK64" s="21">
        <f>IF(AND(AK$1*12+AK$2&gt;=$D$15*12+$E$15,AK$1*12+AK$2&lt;$D$15*12+$E$15+$F$15*12),ROUND($C$15/($F$15*12),0),0)</f>
        <v/>
      </c>
      <c r="AL64" s="21">
        <f>IF(AND(AL$1*12+AL$2&gt;=$D$15*12+$E$15,AL$1*12+AL$2&lt;$D$15*12+$E$15+$F$15*12),ROUND($C$15/($F$15*12),0),0)</f>
        <v/>
      </c>
      <c r="AM64" s="21">
        <f>IF(AND(AM$1*12+AM$2&gt;=$D$15*12+$E$15,AM$1*12+AM$2&lt;$D$15*12+$E$15+$F$15*12),ROUND($C$15/($F$15*12),0),0)</f>
        <v/>
      </c>
      <c r="AN64" s="21">
        <f>IF(AND(AN$1*12+AN$2&gt;=$D$15*12+$E$15,AN$1*12+AN$2&lt;$D$15*12+$E$15+$F$15*12),ROUND($C$15/($F$15*12),0),0)</f>
        <v/>
      </c>
      <c r="AO64" s="21">
        <f>IF(AND(AO$1*12+AO$2&gt;=$D$15*12+$E$15,AO$1*12+AO$2&lt;$D$15*12+$E$15+$F$15*12),ROUND($C$15/($F$15*12),0),0)</f>
        <v/>
      </c>
      <c r="AP64" s="21">
        <f>IF(AND(AP$1*12+AP$2&gt;=$D$15*12+$E$15,AP$1*12+AP$2&lt;$D$15*12+$E$15+$F$15*12),ROUND($C$15/($F$15*12),0),0)</f>
        <v/>
      </c>
      <c r="AQ64" s="21">
        <f>IF(AND(AQ$1*12+AQ$2&gt;=$D$15*12+$E$15,AQ$1*12+AQ$2&lt;$D$15*12+$E$15+$F$15*12),ROUND($C$15/($F$15*12),0),0)</f>
        <v/>
      </c>
      <c r="AR64" s="21">
        <f>IF(AND(AR$1*12+AR$2&gt;=$D$15*12+$E$15,AR$1*12+AR$2&lt;$D$15*12+$E$15+$F$15*12),ROUND($C$15/($F$15*12),0),0)</f>
        <v/>
      </c>
      <c r="AS64" s="21">
        <f>IF(AND(AS$1*12+AS$2&gt;=$D$15*12+$E$15,AS$1*12+AS$2&lt;$D$15*12+$E$15+$F$15*12),ROUND($C$15/($F$15*12),0),0)</f>
        <v/>
      </c>
      <c r="AT64" s="21">
        <f>IF(AND(AT$1*12+AT$2&gt;=$D$15*12+$E$15,AT$1*12+AT$2&lt;$D$15*12+$E$15+$F$15*12),ROUND($C$15/($F$15*12),0),0)</f>
        <v/>
      </c>
      <c r="AU64" s="21">
        <f>IF(AND(AU$1*12+AU$2&gt;=$D$15*12+$E$15,AU$1*12+AU$2&lt;$D$15*12+$E$15+$F$15*12),ROUND($C$15/($F$15*12),0),0)</f>
        <v/>
      </c>
      <c r="AV64" s="21">
        <f>IF(AND(AV$1*12+AV$2&gt;=$D$15*12+$E$15,AV$1*12+AV$2&lt;$D$15*12+$E$15+$F$15*12),ROUND($C$15/($F$15*12),0),0)</f>
        <v/>
      </c>
      <c r="AW64" s="21">
        <f>IF(AND(AW$1*12+AW$2&gt;=$D$15*12+$E$15,AW$1*12+AW$2&lt;$D$15*12+$E$15+$F$15*12),ROUND($C$15/($F$15*12),0),0)</f>
        <v/>
      </c>
      <c r="AX64" s="21">
        <f>IF(AND(AX$1*12+AX$2&gt;=$D$15*12+$E$15,AX$1*12+AX$2&lt;$D$15*12+$E$15+$F$15*12),ROUND($C$15/($F$15*12),0),0)</f>
        <v/>
      </c>
      <c r="AY64" s="21">
        <f>IF(AND(AY$1*12+AY$2&gt;=$D$15*12+$E$15,AY$1*12+AY$2&lt;$D$15*12+$E$15+$F$15*12),ROUND($C$15/($F$15*12),0),0)</f>
        <v/>
      </c>
      <c r="AZ64" s="21">
        <f>IF(AND(AZ$1*12+AZ$2&gt;=$D$15*12+$E$15,AZ$1*12+AZ$2&lt;$D$15*12+$E$15+$F$15*12),ROUND($C$15/($F$15*12),0),0)</f>
        <v/>
      </c>
      <c r="BA64" s="21">
        <f>IF(AND(BA$1*12+BA$2&gt;=$D$15*12+$E$15,BA$1*12+BA$2&lt;$D$15*12+$E$15+$F$15*12),ROUND($C$15/($F$15*12),0),0)</f>
        <v/>
      </c>
      <c r="BB64" s="21">
        <f>IF(AND(BB$1*12+BB$2&gt;=$D$15*12+$E$15,BB$1*12+BB$2&lt;$D$15*12+$E$15+$F$15*12),ROUND($C$15/($F$15*12),0),0)</f>
        <v/>
      </c>
    </row>
    <row r="65">
      <c r="A65" t="inlineStr">
        <is>
          <t>Home Office Pos 11 — AfA</t>
        </is>
      </c>
      <c r="B65" s="21">
        <f>IF(AND(B$1*12+B$2&gt;=$D$16*12+$E$16,B$1*12+B$2&lt;$D$16*12+$E$16+$F$16*12),ROUND($C$16/($F$16*12),0),0)</f>
        <v/>
      </c>
      <c r="C65" s="21">
        <f>IF(AND(C$1*12+C$2&gt;=$D$16*12+$E$16,C$1*12+C$2&lt;$D$16*12+$E$16+$F$16*12),ROUND($C$16/($F$16*12),0),0)</f>
        <v/>
      </c>
      <c r="D65" s="21">
        <f>IF(AND(D$1*12+D$2&gt;=$D$16*12+$E$16,D$1*12+D$2&lt;$D$16*12+$E$16+$F$16*12),ROUND($C$16/($F$16*12),0),0)</f>
        <v/>
      </c>
      <c r="E65" s="21">
        <f>IF(AND(E$1*12+E$2&gt;=$D$16*12+$E$16,E$1*12+E$2&lt;$D$16*12+$E$16+$F$16*12),ROUND($C$16/($F$16*12),0),0)</f>
        <v/>
      </c>
      <c r="F65" s="21">
        <f>IF(AND(F$1*12+F$2&gt;=$D$16*12+$E$16,F$1*12+F$2&lt;$D$16*12+$E$16+$F$16*12),ROUND($C$16/($F$16*12),0),0)</f>
        <v/>
      </c>
      <c r="G65" s="21">
        <f>IF(AND(G$1*12+G$2&gt;=$D$16*12+$E$16,G$1*12+G$2&lt;$D$16*12+$E$16+$F$16*12),ROUND($C$16/($F$16*12),0),0)</f>
        <v/>
      </c>
      <c r="H65" s="21">
        <f>IF(AND(H$1*12+H$2&gt;=$D$16*12+$E$16,H$1*12+H$2&lt;$D$16*12+$E$16+$F$16*12),ROUND($C$16/($F$16*12),0),0)</f>
        <v/>
      </c>
      <c r="I65" s="21">
        <f>IF(AND(I$1*12+I$2&gt;=$D$16*12+$E$16,I$1*12+I$2&lt;$D$16*12+$E$16+$F$16*12),ROUND($C$16/($F$16*12),0),0)</f>
        <v/>
      </c>
      <c r="J65" s="21">
        <f>IF(AND(J$1*12+J$2&gt;=$D$16*12+$E$16,J$1*12+J$2&lt;$D$16*12+$E$16+$F$16*12),ROUND($C$16/($F$16*12),0),0)</f>
        <v/>
      </c>
      <c r="K65" s="21">
        <f>IF(AND(K$1*12+K$2&gt;=$D$16*12+$E$16,K$1*12+K$2&lt;$D$16*12+$E$16+$F$16*12),ROUND($C$16/($F$16*12),0),0)</f>
        <v/>
      </c>
      <c r="L65" s="21">
        <f>IF(AND(L$1*12+L$2&gt;=$D$16*12+$E$16,L$1*12+L$2&lt;$D$16*12+$E$16+$F$16*12),ROUND($C$16/($F$16*12),0),0)</f>
        <v/>
      </c>
      <c r="M65" s="21">
        <f>IF(AND(M$1*12+M$2&gt;=$D$16*12+$E$16,M$1*12+M$2&lt;$D$16*12+$E$16+$F$16*12),ROUND($C$16/($F$16*12),0),0)</f>
        <v/>
      </c>
      <c r="N65" s="21">
        <f>IF(AND(N$1*12+N$2&gt;=$D$16*12+$E$16,N$1*12+N$2&lt;$D$16*12+$E$16+$F$16*12),ROUND($C$16/($F$16*12),0),0)</f>
        <v/>
      </c>
      <c r="O65" s="21">
        <f>IF(AND(O$1*12+O$2&gt;=$D$16*12+$E$16,O$1*12+O$2&lt;$D$16*12+$E$16+$F$16*12),ROUND($C$16/($F$16*12),0),0)</f>
        <v/>
      </c>
      <c r="P65" s="21">
        <f>IF(AND(P$1*12+P$2&gt;=$D$16*12+$E$16,P$1*12+P$2&lt;$D$16*12+$E$16+$F$16*12),ROUND($C$16/($F$16*12),0),0)</f>
        <v/>
      </c>
      <c r="Q65" s="21">
        <f>IF(AND(Q$1*12+Q$2&gt;=$D$16*12+$E$16,Q$1*12+Q$2&lt;$D$16*12+$E$16+$F$16*12),ROUND($C$16/($F$16*12),0),0)</f>
        <v/>
      </c>
      <c r="R65" s="21">
        <f>IF(AND(R$1*12+R$2&gt;=$D$16*12+$E$16,R$1*12+R$2&lt;$D$16*12+$E$16+$F$16*12),ROUND($C$16/($F$16*12),0),0)</f>
        <v/>
      </c>
      <c r="S65" s="21">
        <f>IF(AND(S$1*12+S$2&gt;=$D$16*12+$E$16,S$1*12+S$2&lt;$D$16*12+$E$16+$F$16*12),ROUND($C$16/($F$16*12),0),0)</f>
        <v/>
      </c>
      <c r="T65" s="21">
        <f>IF(AND(T$1*12+T$2&gt;=$D$16*12+$E$16,T$1*12+T$2&lt;$D$16*12+$E$16+$F$16*12),ROUND($C$16/($F$16*12),0),0)</f>
        <v/>
      </c>
      <c r="U65" s="21">
        <f>IF(AND(U$1*12+U$2&gt;=$D$16*12+$E$16,U$1*12+U$2&lt;$D$16*12+$E$16+$F$16*12),ROUND($C$16/($F$16*12),0),0)</f>
        <v/>
      </c>
      <c r="V65" s="21">
        <f>IF(AND(V$1*12+V$2&gt;=$D$16*12+$E$16,V$1*12+V$2&lt;$D$16*12+$E$16+$F$16*12),ROUND($C$16/($F$16*12),0),0)</f>
        <v/>
      </c>
      <c r="W65" s="21">
        <f>IF(AND(W$1*12+W$2&gt;=$D$16*12+$E$16,W$1*12+W$2&lt;$D$16*12+$E$16+$F$16*12),ROUND($C$16/($F$16*12),0),0)</f>
        <v/>
      </c>
      <c r="X65" s="21">
        <f>IF(AND(X$1*12+X$2&gt;=$D$16*12+$E$16,X$1*12+X$2&lt;$D$16*12+$E$16+$F$16*12),ROUND($C$16/($F$16*12),0),0)</f>
        <v/>
      </c>
      <c r="Y65" s="21">
        <f>IF(AND(Y$1*12+Y$2&gt;=$D$16*12+$E$16,Y$1*12+Y$2&lt;$D$16*12+$E$16+$F$16*12),ROUND($C$16/($F$16*12),0),0)</f>
        <v/>
      </c>
      <c r="Z65" s="21">
        <f>IF(AND(Z$1*12+Z$2&gt;=$D$16*12+$E$16,Z$1*12+Z$2&lt;$D$16*12+$E$16+$F$16*12),ROUND($C$16/($F$16*12),0),0)</f>
        <v/>
      </c>
      <c r="AA65" s="21">
        <f>IF(AND(AA$1*12+AA$2&gt;=$D$16*12+$E$16,AA$1*12+AA$2&lt;$D$16*12+$E$16+$F$16*12),ROUND($C$16/($F$16*12),0),0)</f>
        <v/>
      </c>
      <c r="AB65" s="21">
        <f>IF(AND(AB$1*12+AB$2&gt;=$D$16*12+$E$16,AB$1*12+AB$2&lt;$D$16*12+$E$16+$F$16*12),ROUND($C$16/($F$16*12),0),0)</f>
        <v/>
      </c>
      <c r="AC65" s="21">
        <f>IF(AND(AC$1*12+AC$2&gt;=$D$16*12+$E$16,AC$1*12+AC$2&lt;$D$16*12+$E$16+$F$16*12),ROUND($C$16/($F$16*12),0),0)</f>
        <v/>
      </c>
      <c r="AD65" s="21">
        <f>IF(AND(AD$1*12+AD$2&gt;=$D$16*12+$E$16,AD$1*12+AD$2&lt;$D$16*12+$E$16+$F$16*12),ROUND($C$16/($F$16*12),0),0)</f>
        <v/>
      </c>
      <c r="AE65" s="21">
        <f>IF(AND(AE$1*12+AE$2&gt;=$D$16*12+$E$16,AE$1*12+AE$2&lt;$D$16*12+$E$16+$F$16*12),ROUND($C$16/($F$16*12),0),0)</f>
        <v/>
      </c>
      <c r="AF65" s="21">
        <f>IF(AND(AF$1*12+AF$2&gt;=$D$16*12+$E$16,AF$1*12+AF$2&lt;$D$16*12+$E$16+$F$16*12),ROUND($C$16/($F$16*12),0),0)</f>
        <v/>
      </c>
      <c r="AG65" s="21">
        <f>IF(AND(AG$1*12+AG$2&gt;=$D$16*12+$E$16,AG$1*12+AG$2&lt;$D$16*12+$E$16+$F$16*12),ROUND($C$16/($F$16*12),0),0)</f>
        <v/>
      </c>
      <c r="AH65" s="21">
        <f>IF(AND(AH$1*12+AH$2&gt;=$D$16*12+$E$16,AH$1*12+AH$2&lt;$D$16*12+$E$16+$F$16*12),ROUND($C$16/($F$16*12),0),0)</f>
        <v/>
      </c>
      <c r="AI65" s="21">
        <f>IF(AND(AI$1*12+AI$2&gt;=$D$16*12+$E$16,AI$1*12+AI$2&lt;$D$16*12+$E$16+$F$16*12),ROUND($C$16/($F$16*12),0),0)</f>
        <v/>
      </c>
      <c r="AJ65" s="21">
        <f>IF(AND(AJ$1*12+AJ$2&gt;=$D$16*12+$E$16,AJ$1*12+AJ$2&lt;$D$16*12+$E$16+$F$16*12),ROUND($C$16/($F$16*12),0),0)</f>
        <v/>
      </c>
      <c r="AK65" s="21">
        <f>IF(AND(AK$1*12+AK$2&gt;=$D$16*12+$E$16,AK$1*12+AK$2&lt;$D$16*12+$E$16+$F$16*12),ROUND($C$16/($F$16*12),0),0)</f>
        <v/>
      </c>
      <c r="AL65" s="21">
        <f>IF(AND(AL$1*12+AL$2&gt;=$D$16*12+$E$16,AL$1*12+AL$2&lt;$D$16*12+$E$16+$F$16*12),ROUND($C$16/($F$16*12),0),0)</f>
        <v/>
      </c>
      <c r="AM65" s="21">
        <f>IF(AND(AM$1*12+AM$2&gt;=$D$16*12+$E$16,AM$1*12+AM$2&lt;$D$16*12+$E$16+$F$16*12),ROUND($C$16/($F$16*12),0),0)</f>
        <v/>
      </c>
      <c r="AN65" s="21">
        <f>IF(AND(AN$1*12+AN$2&gt;=$D$16*12+$E$16,AN$1*12+AN$2&lt;$D$16*12+$E$16+$F$16*12),ROUND($C$16/($F$16*12),0),0)</f>
        <v/>
      </c>
      <c r="AO65" s="21">
        <f>IF(AND(AO$1*12+AO$2&gt;=$D$16*12+$E$16,AO$1*12+AO$2&lt;$D$16*12+$E$16+$F$16*12),ROUND($C$16/($F$16*12),0),0)</f>
        <v/>
      </c>
      <c r="AP65" s="21">
        <f>IF(AND(AP$1*12+AP$2&gt;=$D$16*12+$E$16,AP$1*12+AP$2&lt;$D$16*12+$E$16+$F$16*12),ROUND($C$16/($F$16*12),0),0)</f>
        <v/>
      </c>
      <c r="AQ65" s="21">
        <f>IF(AND(AQ$1*12+AQ$2&gt;=$D$16*12+$E$16,AQ$1*12+AQ$2&lt;$D$16*12+$E$16+$F$16*12),ROUND($C$16/($F$16*12),0),0)</f>
        <v/>
      </c>
      <c r="AR65" s="21">
        <f>IF(AND(AR$1*12+AR$2&gt;=$D$16*12+$E$16,AR$1*12+AR$2&lt;$D$16*12+$E$16+$F$16*12),ROUND($C$16/($F$16*12),0),0)</f>
        <v/>
      </c>
      <c r="AS65" s="21">
        <f>IF(AND(AS$1*12+AS$2&gt;=$D$16*12+$E$16,AS$1*12+AS$2&lt;$D$16*12+$E$16+$F$16*12),ROUND($C$16/($F$16*12),0),0)</f>
        <v/>
      </c>
      <c r="AT65" s="21">
        <f>IF(AND(AT$1*12+AT$2&gt;=$D$16*12+$E$16,AT$1*12+AT$2&lt;$D$16*12+$E$16+$F$16*12),ROUND($C$16/($F$16*12),0),0)</f>
        <v/>
      </c>
      <c r="AU65" s="21">
        <f>IF(AND(AU$1*12+AU$2&gt;=$D$16*12+$E$16,AU$1*12+AU$2&lt;$D$16*12+$E$16+$F$16*12),ROUND($C$16/($F$16*12),0),0)</f>
        <v/>
      </c>
      <c r="AV65" s="21">
        <f>IF(AND(AV$1*12+AV$2&gt;=$D$16*12+$E$16,AV$1*12+AV$2&lt;$D$16*12+$E$16+$F$16*12),ROUND($C$16/($F$16*12),0),0)</f>
        <v/>
      </c>
      <c r="AW65" s="21">
        <f>IF(AND(AW$1*12+AW$2&gt;=$D$16*12+$E$16,AW$1*12+AW$2&lt;$D$16*12+$E$16+$F$16*12),ROUND($C$16/($F$16*12),0),0)</f>
        <v/>
      </c>
      <c r="AX65" s="21">
        <f>IF(AND(AX$1*12+AX$2&gt;=$D$16*12+$E$16,AX$1*12+AX$2&lt;$D$16*12+$E$16+$F$16*12),ROUND($C$16/($F$16*12),0),0)</f>
        <v/>
      </c>
      <c r="AY65" s="21">
        <f>IF(AND(AY$1*12+AY$2&gt;=$D$16*12+$E$16,AY$1*12+AY$2&lt;$D$16*12+$E$16+$F$16*12),ROUND($C$16/($F$16*12),0),0)</f>
        <v/>
      </c>
      <c r="AZ65" s="21">
        <f>IF(AND(AZ$1*12+AZ$2&gt;=$D$16*12+$E$16,AZ$1*12+AZ$2&lt;$D$16*12+$E$16+$F$16*12),ROUND($C$16/($F$16*12),0),0)</f>
        <v/>
      </c>
      <c r="BA65" s="21">
        <f>IF(AND(BA$1*12+BA$2&gt;=$D$16*12+$E$16,BA$1*12+BA$2&lt;$D$16*12+$E$16+$F$16*12),ROUND($C$16/($F$16*12),0),0)</f>
        <v/>
      </c>
      <c r="BB65" s="21">
        <f>IF(AND(BB$1*12+BB$2&gt;=$D$16*12+$E$16,BB$1*12+BB$2&lt;$D$16*12+$E$16+$F$16*12),ROUND($C$16/($F$16*12),0),0)</f>
        <v/>
      </c>
    </row>
    <row r="66">
      <c r="A66" t="inlineStr">
        <is>
          <t>Home Office Pos 12 — AfA</t>
        </is>
      </c>
      <c r="B66" s="21">
        <f>IF(AND(B$1*12+B$2&gt;=$D$17*12+$E$17,B$1*12+B$2&lt;$D$17*12+$E$17+$F$17*12),ROUND($C$17/($F$17*12),0),0)</f>
        <v/>
      </c>
      <c r="C66" s="21">
        <f>IF(AND(C$1*12+C$2&gt;=$D$17*12+$E$17,C$1*12+C$2&lt;$D$17*12+$E$17+$F$17*12),ROUND($C$17/($F$17*12),0),0)</f>
        <v/>
      </c>
      <c r="D66" s="21">
        <f>IF(AND(D$1*12+D$2&gt;=$D$17*12+$E$17,D$1*12+D$2&lt;$D$17*12+$E$17+$F$17*12),ROUND($C$17/($F$17*12),0),0)</f>
        <v/>
      </c>
      <c r="E66" s="21">
        <f>IF(AND(E$1*12+E$2&gt;=$D$17*12+$E$17,E$1*12+E$2&lt;$D$17*12+$E$17+$F$17*12),ROUND($C$17/($F$17*12),0),0)</f>
        <v/>
      </c>
      <c r="F66" s="21">
        <f>IF(AND(F$1*12+F$2&gt;=$D$17*12+$E$17,F$1*12+F$2&lt;$D$17*12+$E$17+$F$17*12),ROUND($C$17/($F$17*12),0),0)</f>
        <v/>
      </c>
      <c r="G66" s="21">
        <f>IF(AND(G$1*12+G$2&gt;=$D$17*12+$E$17,G$1*12+G$2&lt;$D$17*12+$E$17+$F$17*12),ROUND($C$17/($F$17*12),0),0)</f>
        <v/>
      </c>
      <c r="H66" s="21">
        <f>IF(AND(H$1*12+H$2&gt;=$D$17*12+$E$17,H$1*12+H$2&lt;$D$17*12+$E$17+$F$17*12),ROUND($C$17/($F$17*12),0),0)</f>
        <v/>
      </c>
      <c r="I66" s="21">
        <f>IF(AND(I$1*12+I$2&gt;=$D$17*12+$E$17,I$1*12+I$2&lt;$D$17*12+$E$17+$F$17*12),ROUND($C$17/($F$17*12),0),0)</f>
        <v/>
      </c>
      <c r="J66" s="21">
        <f>IF(AND(J$1*12+J$2&gt;=$D$17*12+$E$17,J$1*12+J$2&lt;$D$17*12+$E$17+$F$17*12),ROUND($C$17/($F$17*12),0),0)</f>
        <v/>
      </c>
      <c r="K66" s="21">
        <f>IF(AND(K$1*12+K$2&gt;=$D$17*12+$E$17,K$1*12+K$2&lt;$D$17*12+$E$17+$F$17*12),ROUND($C$17/($F$17*12),0),0)</f>
        <v/>
      </c>
      <c r="L66" s="21">
        <f>IF(AND(L$1*12+L$2&gt;=$D$17*12+$E$17,L$1*12+L$2&lt;$D$17*12+$E$17+$F$17*12),ROUND($C$17/($F$17*12),0),0)</f>
        <v/>
      </c>
      <c r="M66" s="21">
        <f>IF(AND(M$1*12+M$2&gt;=$D$17*12+$E$17,M$1*12+M$2&lt;$D$17*12+$E$17+$F$17*12),ROUND($C$17/($F$17*12),0),0)</f>
        <v/>
      </c>
      <c r="N66" s="21">
        <f>IF(AND(N$1*12+N$2&gt;=$D$17*12+$E$17,N$1*12+N$2&lt;$D$17*12+$E$17+$F$17*12),ROUND($C$17/($F$17*12),0),0)</f>
        <v/>
      </c>
      <c r="O66" s="21">
        <f>IF(AND(O$1*12+O$2&gt;=$D$17*12+$E$17,O$1*12+O$2&lt;$D$17*12+$E$17+$F$17*12),ROUND($C$17/($F$17*12),0),0)</f>
        <v/>
      </c>
      <c r="P66" s="21">
        <f>IF(AND(P$1*12+P$2&gt;=$D$17*12+$E$17,P$1*12+P$2&lt;$D$17*12+$E$17+$F$17*12),ROUND($C$17/($F$17*12),0),0)</f>
        <v/>
      </c>
      <c r="Q66" s="21">
        <f>IF(AND(Q$1*12+Q$2&gt;=$D$17*12+$E$17,Q$1*12+Q$2&lt;$D$17*12+$E$17+$F$17*12),ROUND($C$17/($F$17*12),0),0)</f>
        <v/>
      </c>
      <c r="R66" s="21">
        <f>IF(AND(R$1*12+R$2&gt;=$D$17*12+$E$17,R$1*12+R$2&lt;$D$17*12+$E$17+$F$17*12),ROUND($C$17/($F$17*12),0),0)</f>
        <v/>
      </c>
      <c r="S66" s="21">
        <f>IF(AND(S$1*12+S$2&gt;=$D$17*12+$E$17,S$1*12+S$2&lt;$D$17*12+$E$17+$F$17*12),ROUND($C$17/($F$17*12),0),0)</f>
        <v/>
      </c>
      <c r="T66" s="21">
        <f>IF(AND(T$1*12+T$2&gt;=$D$17*12+$E$17,T$1*12+T$2&lt;$D$17*12+$E$17+$F$17*12),ROUND($C$17/($F$17*12),0),0)</f>
        <v/>
      </c>
      <c r="U66" s="21">
        <f>IF(AND(U$1*12+U$2&gt;=$D$17*12+$E$17,U$1*12+U$2&lt;$D$17*12+$E$17+$F$17*12),ROUND($C$17/($F$17*12),0),0)</f>
        <v/>
      </c>
      <c r="V66" s="21">
        <f>IF(AND(V$1*12+V$2&gt;=$D$17*12+$E$17,V$1*12+V$2&lt;$D$17*12+$E$17+$F$17*12),ROUND($C$17/($F$17*12),0),0)</f>
        <v/>
      </c>
      <c r="W66" s="21">
        <f>IF(AND(W$1*12+W$2&gt;=$D$17*12+$E$17,W$1*12+W$2&lt;$D$17*12+$E$17+$F$17*12),ROUND($C$17/($F$17*12),0),0)</f>
        <v/>
      </c>
      <c r="X66" s="21">
        <f>IF(AND(X$1*12+X$2&gt;=$D$17*12+$E$17,X$1*12+X$2&lt;$D$17*12+$E$17+$F$17*12),ROUND($C$17/($F$17*12),0),0)</f>
        <v/>
      </c>
      <c r="Y66" s="21">
        <f>IF(AND(Y$1*12+Y$2&gt;=$D$17*12+$E$17,Y$1*12+Y$2&lt;$D$17*12+$E$17+$F$17*12),ROUND($C$17/($F$17*12),0),0)</f>
        <v/>
      </c>
      <c r="Z66" s="21">
        <f>IF(AND(Z$1*12+Z$2&gt;=$D$17*12+$E$17,Z$1*12+Z$2&lt;$D$17*12+$E$17+$F$17*12),ROUND($C$17/($F$17*12),0),0)</f>
        <v/>
      </c>
      <c r="AA66" s="21">
        <f>IF(AND(AA$1*12+AA$2&gt;=$D$17*12+$E$17,AA$1*12+AA$2&lt;$D$17*12+$E$17+$F$17*12),ROUND($C$17/($F$17*12),0),0)</f>
        <v/>
      </c>
      <c r="AB66" s="21">
        <f>IF(AND(AB$1*12+AB$2&gt;=$D$17*12+$E$17,AB$1*12+AB$2&lt;$D$17*12+$E$17+$F$17*12),ROUND($C$17/($F$17*12),0),0)</f>
        <v/>
      </c>
      <c r="AC66" s="21">
        <f>IF(AND(AC$1*12+AC$2&gt;=$D$17*12+$E$17,AC$1*12+AC$2&lt;$D$17*12+$E$17+$F$17*12),ROUND($C$17/($F$17*12),0),0)</f>
        <v/>
      </c>
      <c r="AD66" s="21">
        <f>IF(AND(AD$1*12+AD$2&gt;=$D$17*12+$E$17,AD$1*12+AD$2&lt;$D$17*12+$E$17+$F$17*12),ROUND($C$17/($F$17*12),0),0)</f>
        <v/>
      </c>
      <c r="AE66" s="21">
        <f>IF(AND(AE$1*12+AE$2&gt;=$D$17*12+$E$17,AE$1*12+AE$2&lt;$D$17*12+$E$17+$F$17*12),ROUND($C$17/($F$17*12),0),0)</f>
        <v/>
      </c>
      <c r="AF66" s="21">
        <f>IF(AND(AF$1*12+AF$2&gt;=$D$17*12+$E$17,AF$1*12+AF$2&lt;$D$17*12+$E$17+$F$17*12),ROUND($C$17/($F$17*12),0),0)</f>
        <v/>
      </c>
      <c r="AG66" s="21">
        <f>IF(AND(AG$1*12+AG$2&gt;=$D$17*12+$E$17,AG$1*12+AG$2&lt;$D$17*12+$E$17+$F$17*12),ROUND($C$17/($F$17*12),0),0)</f>
        <v/>
      </c>
      <c r="AH66" s="21">
        <f>IF(AND(AH$1*12+AH$2&gt;=$D$17*12+$E$17,AH$1*12+AH$2&lt;$D$17*12+$E$17+$F$17*12),ROUND($C$17/($F$17*12),0),0)</f>
        <v/>
      </c>
      <c r="AI66" s="21">
        <f>IF(AND(AI$1*12+AI$2&gt;=$D$17*12+$E$17,AI$1*12+AI$2&lt;$D$17*12+$E$17+$F$17*12),ROUND($C$17/($F$17*12),0),0)</f>
        <v/>
      </c>
      <c r="AJ66" s="21">
        <f>IF(AND(AJ$1*12+AJ$2&gt;=$D$17*12+$E$17,AJ$1*12+AJ$2&lt;$D$17*12+$E$17+$F$17*12),ROUND($C$17/($F$17*12),0),0)</f>
        <v/>
      </c>
      <c r="AK66" s="21">
        <f>IF(AND(AK$1*12+AK$2&gt;=$D$17*12+$E$17,AK$1*12+AK$2&lt;$D$17*12+$E$17+$F$17*12),ROUND($C$17/($F$17*12),0),0)</f>
        <v/>
      </c>
      <c r="AL66" s="21">
        <f>IF(AND(AL$1*12+AL$2&gt;=$D$17*12+$E$17,AL$1*12+AL$2&lt;$D$17*12+$E$17+$F$17*12),ROUND($C$17/($F$17*12),0),0)</f>
        <v/>
      </c>
      <c r="AM66" s="21">
        <f>IF(AND(AM$1*12+AM$2&gt;=$D$17*12+$E$17,AM$1*12+AM$2&lt;$D$17*12+$E$17+$F$17*12),ROUND($C$17/($F$17*12),0),0)</f>
        <v/>
      </c>
      <c r="AN66" s="21">
        <f>IF(AND(AN$1*12+AN$2&gt;=$D$17*12+$E$17,AN$1*12+AN$2&lt;$D$17*12+$E$17+$F$17*12),ROUND($C$17/($F$17*12),0),0)</f>
        <v/>
      </c>
      <c r="AO66" s="21">
        <f>IF(AND(AO$1*12+AO$2&gt;=$D$17*12+$E$17,AO$1*12+AO$2&lt;$D$17*12+$E$17+$F$17*12),ROUND($C$17/($F$17*12),0),0)</f>
        <v/>
      </c>
      <c r="AP66" s="21">
        <f>IF(AND(AP$1*12+AP$2&gt;=$D$17*12+$E$17,AP$1*12+AP$2&lt;$D$17*12+$E$17+$F$17*12),ROUND($C$17/($F$17*12),0),0)</f>
        <v/>
      </c>
      <c r="AQ66" s="21">
        <f>IF(AND(AQ$1*12+AQ$2&gt;=$D$17*12+$E$17,AQ$1*12+AQ$2&lt;$D$17*12+$E$17+$F$17*12),ROUND($C$17/($F$17*12),0),0)</f>
        <v/>
      </c>
      <c r="AR66" s="21">
        <f>IF(AND(AR$1*12+AR$2&gt;=$D$17*12+$E$17,AR$1*12+AR$2&lt;$D$17*12+$E$17+$F$17*12),ROUND($C$17/($F$17*12),0),0)</f>
        <v/>
      </c>
      <c r="AS66" s="21">
        <f>IF(AND(AS$1*12+AS$2&gt;=$D$17*12+$E$17,AS$1*12+AS$2&lt;$D$17*12+$E$17+$F$17*12),ROUND($C$17/($F$17*12),0),0)</f>
        <v/>
      </c>
      <c r="AT66" s="21">
        <f>IF(AND(AT$1*12+AT$2&gt;=$D$17*12+$E$17,AT$1*12+AT$2&lt;$D$17*12+$E$17+$F$17*12),ROUND($C$17/($F$17*12),0),0)</f>
        <v/>
      </c>
      <c r="AU66" s="21">
        <f>IF(AND(AU$1*12+AU$2&gt;=$D$17*12+$E$17,AU$1*12+AU$2&lt;$D$17*12+$E$17+$F$17*12),ROUND($C$17/($F$17*12),0),0)</f>
        <v/>
      </c>
      <c r="AV66" s="21">
        <f>IF(AND(AV$1*12+AV$2&gt;=$D$17*12+$E$17,AV$1*12+AV$2&lt;$D$17*12+$E$17+$F$17*12),ROUND($C$17/($F$17*12),0),0)</f>
        <v/>
      </c>
      <c r="AW66" s="21">
        <f>IF(AND(AW$1*12+AW$2&gt;=$D$17*12+$E$17,AW$1*12+AW$2&lt;$D$17*12+$E$17+$F$17*12),ROUND($C$17/($F$17*12),0),0)</f>
        <v/>
      </c>
      <c r="AX66" s="21">
        <f>IF(AND(AX$1*12+AX$2&gt;=$D$17*12+$E$17,AX$1*12+AX$2&lt;$D$17*12+$E$17+$F$17*12),ROUND($C$17/($F$17*12),0),0)</f>
        <v/>
      </c>
      <c r="AY66" s="21">
        <f>IF(AND(AY$1*12+AY$2&gt;=$D$17*12+$E$17,AY$1*12+AY$2&lt;$D$17*12+$E$17+$F$17*12),ROUND($C$17/($F$17*12),0),0)</f>
        <v/>
      </c>
      <c r="AZ66" s="21">
        <f>IF(AND(AZ$1*12+AZ$2&gt;=$D$17*12+$E$17,AZ$1*12+AZ$2&lt;$D$17*12+$E$17+$F$17*12),ROUND($C$17/($F$17*12),0),0)</f>
        <v/>
      </c>
      <c r="BA66" s="21">
        <f>IF(AND(BA$1*12+BA$2&gt;=$D$17*12+$E$17,BA$1*12+BA$2&lt;$D$17*12+$E$17+$F$17*12),ROUND($C$17/($F$17*12),0),0)</f>
        <v/>
      </c>
      <c r="BB66" s="21">
        <f>IF(AND(BB$1*12+BB$2&gt;=$D$17*12+$E$17,BB$1*12+BB$2&lt;$D$17*12+$E$17+$F$17*12),ROUND($C$17/($F$17*12),0),0)</f>
        <v/>
      </c>
    </row>
    <row r="67">
      <c r="A67" t="inlineStr">
        <is>
          <t>Home Office Pos 13 — AfA</t>
        </is>
      </c>
      <c r="B67" s="21">
        <f>IF(AND(B$1*12+B$2&gt;=$D$18*12+$E$18,B$1*12+B$2&lt;$D$18*12+$E$18+$F$18*12),ROUND($C$18/($F$18*12),0),0)</f>
        <v/>
      </c>
      <c r="C67" s="21">
        <f>IF(AND(C$1*12+C$2&gt;=$D$18*12+$E$18,C$1*12+C$2&lt;$D$18*12+$E$18+$F$18*12),ROUND($C$18/($F$18*12),0),0)</f>
        <v/>
      </c>
      <c r="D67" s="21">
        <f>IF(AND(D$1*12+D$2&gt;=$D$18*12+$E$18,D$1*12+D$2&lt;$D$18*12+$E$18+$F$18*12),ROUND($C$18/($F$18*12),0),0)</f>
        <v/>
      </c>
      <c r="E67" s="21">
        <f>IF(AND(E$1*12+E$2&gt;=$D$18*12+$E$18,E$1*12+E$2&lt;$D$18*12+$E$18+$F$18*12),ROUND($C$18/($F$18*12),0),0)</f>
        <v/>
      </c>
      <c r="F67" s="21">
        <f>IF(AND(F$1*12+F$2&gt;=$D$18*12+$E$18,F$1*12+F$2&lt;$D$18*12+$E$18+$F$18*12),ROUND($C$18/($F$18*12),0),0)</f>
        <v/>
      </c>
      <c r="G67" s="21">
        <f>IF(AND(G$1*12+G$2&gt;=$D$18*12+$E$18,G$1*12+G$2&lt;$D$18*12+$E$18+$F$18*12),ROUND($C$18/($F$18*12),0),0)</f>
        <v/>
      </c>
      <c r="H67" s="21">
        <f>IF(AND(H$1*12+H$2&gt;=$D$18*12+$E$18,H$1*12+H$2&lt;$D$18*12+$E$18+$F$18*12),ROUND($C$18/($F$18*12),0),0)</f>
        <v/>
      </c>
      <c r="I67" s="21">
        <f>IF(AND(I$1*12+I$2&gt;=$D$18*12+$E$18,I$1*12+I$2&lt;$D$18*12+$E$18+$F$18*12),ROUND($C$18/($F$18*12),0),0)</f>
        <v/>
      </c>
      <c r="J67" s="21">
        <f>IF(AND(J$1*12+J$2&gt;=$D$18*12+$E$18,J$1*12+J$2&lt;$D$18*12+$E$18+$F$18*12),ROUND($C$18/($F$18*12),0),0)</f>
        <v/>
      </c>
      <c r="K67" s="21">
        <f>IF(AND(K$1*12+K$2&gt;=$D$18*12+$E$18,K$1*12+K$2&lt;$D$18*12+$E$18+$F$18*12),ROUND($C$18/($F$18*12),0),0)</f>
        <v/>
      </c>
      <c r="L67" s="21">
        <f>IF(AND(L$1*12+L$2&gt;=$D$18*12+$E$18,L$1*12+L$2&lt;$D$18*12+$E$18+$F$18*12),ROUND($C$18/($F$18*12),0),0)</f>
        <v/>
      </c>
      <c r="M67" s="21">
        <f>IF(AND(M$1*12+M$2&gt;=$D$18*12+$E$18,M$1*12+M$2&lt;$D$18*12+$E$18+$F$18*12),ROUND($C$18/($F$18*12),0),0)</f>
        <v/>
      </c>
      <c r="N67" s="21">
        <f>IF(AND(N$1*12+N$2&gt;=$D$18*12+$E$18,N$1*12+N$2&lt;$D$18*12+$E$18+$F$18*12),ROUND($C$18/($F$18*12),0),0)</f>
        <v/>
      </c>
      <c r="O67" s="21">
        <f>IF(AND(O$1*12+O$2&gt;=$D$18*12+$E$18,O$1*12+O$2&lt;$D$18*12+$E$18+$F$18*12),ROUND($C$18/($F$18*12),0),0)</f>
        <v/>
      </c>
      <c r="P67" s="21">
        <f>IF(AND(P$1*12+P$2&gt;=$D$18*12+$E$18,P$1*12+P$2&lt;$D$18*12+$E$18+$F$18*12),ROUND($C$18/($F$18*12),0),0)</f>
        <v/>
      </c>
      <c r="Q67" s="21">
        <f>IF(AND(Q$1*12+Q$2&gt;=$D$18*12+$E$18,Q$1*12+Q$2&lt;$D$18*12+$E$18+$F$18*12),ROUND($C$18/($F$18*12),0),0)</f>
        <v/>
      </c>
      <c r="R67" s="21">
        <f>IF(AND(R$1*12+R$2&gt;=$D$18*12+$E$18,R$1*12+R$2&lt;$D$18*12+$E$18+$F$18*12),ROUND($C$18/($F$18*12),0),0)</f>
        <v/>
      </c>
      <c r="S67" s="21">
        <f>IF(AND(S$1*12+S$2&gt;=$D$18*12+$E$18,S$1*12+S$2&lt;$D$18*12+$E$18+$F$18*12),ROUND($C$18/($F$18*12),0),0)</f>
        <v/>
      </c>
      <c r="T67" s="21">
        <f>IF(AND(T$1*12+T$2&gt;=$D$18*12+$E$18,T$1*12+T$2&lt;$D$18*12+$E$18+$F$18*12),ROUND($C$18/($F$18*12),0),0)</f>
        <v/>
      </c>
      <c r="U67" s="21">
        <f>IF(AND(U$1*12+U$2&gt;=$D$18*12+$E$18,U$1*12+U$2&lt;$D$18*12+$E$18+$F$18*12),ROUND($C$18/($F$18*12),0),0)</f>
        <v/>
      </c>
      <c r="V67" s="21">
        <f>IF(AND(V$1*12+V$2&gt;=$D$18*12+$E$18,V$1*12+V$2&lt;$D$18*12+$E$18+$F$18*12),ROUND($C$18/($F$18*12),0),0)</f>
        <v/>
      </c>
      <c r="W67" s="21">
        <f>IF(AND(W$1*12+W$2&gt;=$D$18*12+$E$18,W$1*12+W$2&lt;$D$18*12+$E$18+$F$18*12),ROUND($C$18/($F$18*12),0),0)</f>
        <v/>
      </c>
      <c r="X67" s="21">
        <f>IF(AND(X$1*12+X$2&gt;=$D$18*12+$E$18,X$1*12+X$2&lt;$D$18*12+$E$18+$F$18*12),ROUND($C$18/($F$18*12),0),0)</f>
        <v/>
      </c>
      <c r="Y67" s="21">
        <f>IF(AND(Y$1*12+Y$2&gt;=$D$18*12+$E$18,Y$1*12+Y$2&lt;$D$18*12+$E$18+$F$18*12),ROUND($C$18/($F$18*12),0),0)</f>
        <v/>
      </c>
      <c r="Z67" s="21">
        <f>IF(AND(Z$1*12+Z$2&gt;=$D$18*12+$E$18,Z$1*12+Z$2&lt;$D$18*12+$E$18+$F$18*12),ROUND($C$18/($F$18*12),0),0)</f>
        <v/>
      </c>
      <c r="AA67" s="21">
        <f>IF(AND(AA$1*12+AA$2&gt;=$D$18*12+$E$18,AA$1*12+AA$2&lt;$D$18*12+$E$18+$F$18*12),ROUND($C$18/($F$18*12),0),0)</f>
        <v/>
      </c>
      <c r="AB67" s="21">
        <f>IF(AND(AB$1*12+AB$2&gt;=$D$18*12+$E$18,AB$1*12+AB$2&lt;$D$18*12+$E$18+$F$18*12),ROUND($C$18/($F$18*12),0),0)</f>
        <v/>
      </c>
      <c r="AC67" s="21">
        <f>IF(AND(AC$1*12+AC$2&gt;=$D$18*12+$E$18,AC$1*12+AC$2&lt;$D$18*12+$E$18+$F$18*12),ROUND($C$18/($F$18*12),0),0)</f>
        <v/>
      </c>
      <c r="AD67" s="21">
        <f>IF(AND(AD$1*12+AD$2&gt;=$D$18*12+$E$18,AD$1*12+AD$2&lt;$D$18*12+$E$18+$F$18*12),ROUND($C$18/($F$18*12),0),0)</f>
        <v/>
      </c>
      <c r="AE67" s="21">
        <f>IF(AND(AE$1*12+AE$2&gt;=$D$18*12+$E$18,AE$1*12+AE$2&lt;$D$18*12+$E$18+$F$18*12),ROUND($C$18/($F$18*12),0),0)</f>
        <v/>
      </c>
      <c r="AF67" s="21">
        <f>IF(AND(AF$1*12+AF$2&gt;=$D$18*12+$E$18,AF$1*12+AF$2&lt;$D$18*12+$E$18+$F$18*12),ROUND($C$18/($F$18*12),0),0)</f>
        <v/>
      </c>
      <c r="AG67" s="21">
        <f>IF(AND(AG$1*12+AG$2&gt;=$D$18*12+$E$18,AG$1*12+AG$2&lt;$D$18*12+$E$18+$F$18*12),ROUND($C$18/($F$18*12),0),0)</f>
        <v/>
      </c>
      <c r="AH67" s="21">
        <f>IF(AND(AH$1*12+AH$2&gt;=$D$18*12+$E$18,AH$1*12+AH$2&lt;$D$18*12+$E$18+$F$18*12),ROUND($C$18/($F$18*12),0),0)</f>
        <v/>
      </c>
      <c r="AI67" s="21">
        <f>IF(AND(AI$1*12+AI$2&gt;=$D$18*12+$E$18,AI$1*12+AI$2&lt;$D$18*12+$E$18+$F$18*12),ROUND($C$18/($F$18*12),0),0)</f>
        <v/>
      </c>
      <c r="AJ67" s="21">
        <f>IF(AND(AJ$1*12+AJ$2&gt;=$D$18*12+$E$18,AJ$1*12+AJ$2&lt;$D$18*12+$E$18+$F$18*12),ROUND($C$18/($F$18*12),0),0)</f>
        <v/>
      </c>
      <c r="AK67" s="21">
        <f>IF(AND(AK$1*12+AK$2&gt;=$D$18*12+$E$18,AK$1*12+AK$2&lt;$D$18*12+$E$18+$F$18*12),ROUND($C$18/($F$18*12),0),0)</f>
        <v/>
      </c>
      <c r="AL67" s="21">
        <f>IF(AND(AL$1*12+AL$2&gt;=$D$18*12+$E$18,AL$1*12+AL$2&lt;$D$18*12+$E$18+$F$18*12),ROUND($C$18/($F$18*12),0),0)</f>
        <v/>
      </c>
      <c r="AM67" s="21">
        <f>IF(AND(AM$1*12+AM$2&gt;=$D$18*12+$E$18,AM$1*12+AM$2&lt;$D$18*12+$E$18+$F$18*12),ROUND($C$18/($F$18*12),0),0)</f>
        <v/>
      </c>
      <c r="AN67" s="21">
        <f>IF(AND(AN$1*12+AN$2&gt;=$D$18*12+$E$18,AN$1*12+AN$2&lt;$D$18*12+$E$18+$F$18*12),ROUND($C$18/($F$18*12),0),0)</f>
        <v/>
      </c>
      <c r="AO67" s="21">
        <f>IF(AND(AO$1*12+AO$2&gt;=$D$18*12+$E$18,AO$1*12+AO$2&lt;$D$18*12+$E$18+$F$18*12),ROUND($C$18/($F$18*12),0),0)</f>
        <v/>
      </c>
      <c r="AP67" s="21">
        <f>IF(AND(AP$1*12+AP$2&gt;=$D$18*12+$E$18,AP$1*12+AP$2&lt;$D$18*12+$E$18+$F$18*12),ROUND($C$18/($F$18*12),0),0)</f>
        <v/>
      </c>
      <c r="AQ67" s="21">
        <f>IF(AND(AQ$1*12+AQ$2&gt;=$D$18*12+$E$18,AQ$1*12+AQ$2&lt;$D$18*12+$E$18+$F$18*12),ROUND($C$18/($F$18*12),0),0)</f>
        <v/>
      </c>
      <c r="AR67" s="21">
        <f>IF(AND(AR$1*12+AR$2&gt;=$D$18*12+$E$18,AR$1*12+AR$2&lt;$D$18*12+$E$18+$F$18*12),ROUND($C$18/($F$18*12),0),0)</f>
        <v/>
      </c>
      <c r="AS67" s="21">
        <f>IF(AND(AS$1*12+AS$2&gt;=$D$18*12+$E$18,AS$1*12+AS$2&lt;$D$18*12+$E$18+$F$18*12),ROUND($C$18/($F$18*12),0),0)</f>
        <v/>
      </c>
      <c r="AT67" s="21">
        <f>IF(AND(AT$1*12+AT$2&gt;=$D$18*12+$E$18,AT$1*12+AT$2&lt;$D$18*12+$E$18+$F$18*12),ROUND($C$18/($F$18*12),0),0)</f>
        <v/>
      </c>
      <c r="AU67" s="21">
        <f>IF(AND(AU$1*12+AU$2&gt;=$D$18*12+$E$18,AU$1*12+AU$2&lt;$D$18*12+$E$18+$F$18*12),ROUND($C$18/($F$18*12),0),0)</f>
        <v/>
      </c>
      <c r="AV67" s="21">
        <f>IF(AND(AV$1*12+AV$2&gt;=$D$18*12+$E$18,AV$1*12+AV$2&lt;$D$18*12+$E$18+$F$18*12),ROUND($C$18/($F$18*12),0),0)</f>
        <v/>
      </c>
      <c r="AW67" s="21">
        <f>IF(AND(AW$1*12+AW$2&gt;=$D$18*12+$E$18,AW$1*12+AW$2&lt;$D$18*12+$E$18+$F$18*12),ROUND($C$18/($F$18*12),0),0)</f>
        <v/>
      </c>
      <c r="AX67" s="21">
        <f>IF(AND(AX$1*12+AX$2&gt;=$D$18*12+$E$18,AX$1*12+AX$2&lt;$D$18*12+$E$18+$F$18*12),ROUND($C$18/($F$18*12),0),0)</f>
        <v/>
      </c>
      <c r="AY67" s="21">
        <f>IF(AND(AY$1*12+AY$2&gt;=$D$18*12+$E$18,AY$1*12+AY$2&lt;$D$18*12+$E$18+$F$18*12),ROUND($C$18/($F$18*12),0),0)</f>
        <v/>
      </c>
      <c r="AZ67" s="21">
        <f>IF(AND(AZ$1*12+AZ$2&gt;=$D$18*12+$E$18,AZ$1*12+AZ$2&lt;$D$18*12+$E$18+$F$18*12),ROUND($C$18/($F$18*12),0),0)</f>
        <v/>
      </c>
      <c r="BA67" s="21">
        <f>IF(AND(BA$1*12+BA$2&gt;=$D$18*12+$E$18,BA$1*12+BA$2&lt;$D$18*12+$E$18+$F$18*12),ROUND($C$18/($F$18*12),0),0)</f>
        <v/>
      </c>
      <c r="BB67" s="21">
        <f>IF(AND(BB$1*12+BB$2&gt;=$D$18*12+$E$18,BB$1*12+BB$2&lt;$D$18*12+$E$18+$F$18*12),ROUND($C$18/($F$18*12),0),0)</f>
        <v/>
      </c>
    </row>
    <row r="68">
      <c r="A68" t="inlineStr">
        <is>
          <t>Home Office Pos 14 — AfA</t>
        </is>
      </c>
      <c r="B68" s="21">
        <f>IF(AND(B$1*12+B$2&gt;=$D$19*12+$E$19,B$1*12+B$2&lt;$D$19*12+$E$19+$F$19*12),ROUND($C$19/($F$19*12),0),0)</f>
        <v/>
      </c>
      <c r="C68" s="21">
        <f>IF(AND(C$1*12+C$2&gt;=$D$19*12+$E$19,C$1*12+C$2&lt;$D$19*12+$E$19+$F$19*12),ROUND($C$19/($F$19*12),0),0)</f>
        <v/>
      </c>
      <c r="D68" s="21">
        <f>IF(AND(D$1*12+D$2&gt;=$D$19*12+$E$19,D$1*12+D$2&lt;$D$19*12+$E$19+$F$19*12),ROUND($C$19/($F$19*12),0),0)</f>
        <v/>
      </c>
      <c r="E68" s="21">
        <f>IF(AND(E$1*12+E$2&gt;=$D$19*12+$E$19,E$1*12+E$2&lt;$D$19*12+$E$19+$F$19*12),ROUND($C$19/($F$19*12),0),0)</f>
        <v/>
      </c>
      <c r="F68" s="21">
        <f>IF(AND(F$1*12+F$2&gt;=$D$19*12+$E$19,F$1*12+F$2&lt;$D$19*12+$E$19+$F$19*12),ROUND($C$19/($F$19*12),0),0)</f>
        <v/>
      </c>
      <c r="G68" s="21">
        <f>IF(AND(G$1*12+G$2&gt;=$D$19*12+$E$19,G$1*12+G$2&lt;$D$19*12+$E$19+$F$19*12),ROUND($C$19/($F$19*12),0),0)</f>
        <v/>
      </c>
      <c r="H68" s="21">
        <f>IF(AND(H$1*12+H$2&gt;=$D$19*12+$E$19,H$1*12+H$2&lt;$D$19*12+$E$19+$F$19*12),ROUND($C$19/($F$19*12),0),0)</f>
        <v/>
      </c>
      <c r="I68" s="21">
        <f>IF(AND(I$1*12+I$2&gt;=$D$19*12+$E$19,I$1*12+I$2&lt;$D$19*12+$E$19+$F$19*12),ROUND($C$19/($F$19*12),0),0)</f>
        <v/>
      </c>
      <c r="J68" s="21">
        <f>IF(AND(J$1*12+J$2&gt;=$D$19*12+$E$19,J$1*12+J$2&lt;$D$19*12+$E$19+$F$19*12),ROUND($C$19/($F$19*12),0),0)</f>
        <v/>
      </c>
      <c r="K68" s="21">
        <f>IF(AND(K$1*12+K$2&gt;=$D$19*12+$E$19,K$1*12+K$2&lt;$D$19*12+$E$19+$F$19*12),ROUND($C$19/($F$19*12),0),0)</f>
        <v/>
      </c>
      <c r="L68" s="21">
        <f>IF(AND(L$1*12+L$2&gt;=$D$19*12+$E$19,L$1*12+L$2&lt;$D$19*12+$E$19+$F$19*12),ROUND($C$19/($F$19*12),0),0)</f>
        <v/>
      </c>
      <c r="M68" s="21">
        <f>IF(AND(M$1*12+M$2&gt;=$D$19*12+$E$19,M$1*12+M$2&lt;$D$19*12+$E$19+$F$19*12),ROUND($C$19/($F$19*12),0),0)</f>
        <v/>
      </c>
      <c r="N68" s="21">
        <f>IF(AND(N$1*12+N$2&gt;=$D$19*12+$E$19,N$1*12+N$2&lt;$D$19*12+$E$19+$F$19*12),ROUND($C$19/($F$19*12),0),0)</f>
        <v/>
      </c>
      <c r="O68" s="21">
        <f>IF(AND(O$1*12+O$2&gt;=$D$19*12+$E$19,O$1*12+O$2&lt;$D$19*12+$E$19+$F$19*12),ROUND($C$19/($F$19*12),0),0)</f>
        <v/>
      </c>
      <c r="P68" s="21">
        <f>IF(AND(P$1*12+P$2&gt;=$D$19*12+$E$19,P$1*12+P$2&lt;$D$19*12+$E$19+$F$19*12),ROUND($C$19/($F$19*12),0),0)</f>
        <v/>
      </c>
      <c r="Q68" s="21">
        <f>IF(AND(Q$1*12+Q$2&gt;=$D$19*12+$E$19,Q$1*12+Q$2&lt;$D$19*12+$E$19+$F$19*12),ROUND($C$19/($F$19*12),0),0)</f>
        <v/>
      </c>
      <c r="R68" s="21">
        <f>IF(AND(R$1*12+R$2&gt;=$D$19*12+$E$19,R$1*12+R$2&lt;$D$19*12+$E$19+$F$19*12),ROUND($C$19/($F$19*12),0),0)</f>
        <v/>
      </c>
      <c r="S68" s="21">
        <f>IF(AND(S$1*12+S$2&gt;=$D$19*12+$E$19,S$1*12+S$2&lt;$D$19*12+$E$19+$F$19*12),ROUND($C$19/($F$19*12),0),0)</f>
        <v/>
      </c>
      <c r="T68" s="21">
        <f>IF(AND(T$1*12+T$2&gt;=$D$19*12+$E$19,T$1*12+T$2&lt;$D$19*12+$E$19+$F$19*12),ROUND($C$19/($F$19*12),0),0)</f>
        <v/>
      </c>
      <c r="U68" s="21">
        <f>IF(AND(U$1*12+U$2&gt;=$D$19*12+$E$19,U$1*12+U$2&lt;$D$19*12+$E$19+$F$19*12),ROUND($C$19/($F$19*12),0),0)</f>
        <v/>
      </c>
      <c r="V68" s="21">
        <f>IF(AND(V$1*12+V$2&gt;=$D$19*12+$E$19,V$1*12+V$2&lt;$D$19*12+$E$19+$F$19*12),ROUND($C$19/($F$19*12),0),0)</f>
        <v/>
      </c>
      <c r="W68" s="21">
        <f>IF(AND(W$1*12+W$2&gt;=$D$19*12+$E$19,W$1*12+W$2&lt;$D$19*12+$E$19+$F$19*12),ROUND($C$19/($F$19*12),0),0)</f>
        <v/>
      </c>
      <c r="X68" s="21">
        <f>IF(AND(X$1*12+X$2&gt;=$D$19*12+$E$19,X$1*12+X$2&lt;$D$19*12+$E$19+$F$19*12),ROUND($C$19/($F$19*12),0),0)</f>
        <v/>
      </c>
      <c r="Y68" s="21">
        <f>IF(AND(Y$1*12+Y$2&gt;=$D$19*12+$E$19,Y$1*12+Y$2&lt;$D$19*12+$E$19+$F$19*12),ROUND($C$19/($F$19*12),0),0)</f>
        <v/>
      </c>
      <c r="Z68" s="21">
        <f>IF(AND(Z$1*12+Z$2&gt;=$D$19*12+$E$19,Z$1*12+Z$2&lt;$D$19*12+$E$19+$F$19*12),ROUND($C$19/($F$19*12),0),0)</f>
        <v/>
      </c>
      <c r="AA68" s="21">
        <f>IF(AND(AA$1*12+AA$2&gt;=$D$19*12+$E$19,AA$1*12+AA$2&lt;$D$19*12+$E$19+$F$19*12),ROUND($C$19/($F$19*12),0),0)</f>
        <v/>
      </c>
      <c r="AB68" s="21">
        <f>IF(AND(AB$1*12+AB$2&gt;=$D$19*12+$E$19,AB$1*12+AB$2&lt;$D$19*12+$E$19+$F$19*12),ROUND($C$19/($F$19*12),0),0)</f>
        <v/>
      </c>
      <c r="AC68" s="21">
        <f>IF(AND(AC$1*12+AC$2&gt;=$D$19*12+$E$19,AC$1*12+AC$2&lt;$D$19*12+$E$19+$F$19*12),ROUND($C$19/($F$19*12),0),0)</f>
        <v/>
      </c>
      <c r="AD68" s="21">
        <f>IF(AND(AD$1*12+AD$2&gt;=$D$19*12+$E$19,AD$1*12+AD$2&lt;$D$19*12+$E$19+$F$19*12),ROUND($C$19/($F$19*12),0),0)</f>
        <v/>
      </c>
      <c r="AE68" s="21">
        <f>IF(AND(AE$1*12+AE$2&gt;=$D$19*12+$E$19,AE$1*12+AE$2&lt;$D$19*12+$E$19+$F$19*12),ROUND($C$19/($F$19*12),0),0)</f>
        <v/>
      </c>
      <c r="AF68" s="21">
        <f>IF(AND(AF$1*12+AF$2&gt;=$D$19*12+$E$19,AF$1*12+AF$2&lt;$D$19*12+$E$19+$F$19*12),ROUND($C$19/($F$19*12),0),0)</f>
        <v/>
      </c>
      <c r="AG68" s="21">
        <f>IF(AND(AG$1*12+AG$2&gt;=$D$19*12+$E$19,AG$1*12+AG$2&lt;$D$19*12+$E$19+$F$19*12),ROUND($C$19/($F$19*12),0),0)</f>
        <v/>
      </c>
      <c r="AH68" s="21">
        <f>IF(AND(AH$1*12+AH$2&gt;=$D$19*12+$E$19,AH$1*12+AH$2&lt;$D$19*12+$E$19+$F$19*12),ROUND($C$19/($F$19*12),0),0)</f>
        <v/>
      </c>
      <c r="AI68" s="21">
        <f>IF(AND(AI$1*12+AI$2&gt;=$D$19*12+$E$19,AI$1*12+AI$2&lt;$D$19*12+$E$19+$F$19*12),ROUND($C$19/($F$19*12),0),0)</f>
        <v/>
      </c>
      <c r="AJ68" s="21">
        <f>IF(AND(AJ$1*12+AJ$2&gt;=$D$19*12+$E$19,AJ$1*12+AJ$2&lt;$D$19*12+$E$19+$F$19*12),ROUND($C$19/($F$19*12),0),0)</f>
        <v/>
      </c>
      <c r="AK68" s="21">
        <f>IF(AND(AK$1*12+AK$2&gt;=$D$19*12+$E$19,AK$1*12+AK$2&lt;$D$19*12+$E$19+$F$19*12),ROUND($C$19/($F$19*12),0),0)</f>
        <v/>
      </c>
      <c r="AL68" s="21">
        <f>IF(AND(AL$1*12+AL$2&gt;=$D$19*12+$E$19,AL$1*12+AL$2&lt;$D$19*12+$E$19+$F$19*12),ROUND($C$19/($F$19*12),0),0)</f>
        <v/>
      </c>
      <c r="AM68" s="21">
        <f>IF(AND(AM$1*12+AM$2&gt;=$D$19*12+$E$19,AM$1*12+AM$2&lt;$D$19*12+$E$19+$F$19*12),ROUND($C$19/($F$19*12),0),0)</f>
        <v/>
      </c>
      <c r="AN68" s="21">
        <f>IF(AND(AN$1*12+AN$2&gt;=$D$19*12+$E$19,AN$1*12+AN$2&lt;$D$19*12+$E$19+$F$19*12),ROUND($C$19/($F$19*12),0),0)</f>
        <v/>
      </c>
      <c r="AO68" s="21">
        <f>IF(AND(AO$1*12+AO$2&gt;=$D$19*12+$E$19,AO$1*12+AO$2&lt;$D$19*12+$E$19+$F$19*12),ROUND($C$19/($F$19*12),0),0)</f>
        <v/>
      </c>
      <c r="AP68" s="21">
        <f>IF(AND(AP$1*12+AP$2&gt;=$D$19*12+$E$19,AP$1*12+AP$2&lt;$D$19*12+$E$19+$F$19*12),ROUND($C$19/($F$19*12),0),0)</f>
        <v/>
      </c>
      <c r="AQ68" s="21">
        <f>IF(AND(AQ$1*12+AQ$2&gt;=$D$19*12+$E$19,AQ$1*12+AQ$2&lt;$D$19*12+$E$19+$F$19*12),ROUND($C$19/($F$19*12),0),0)</f>
        <v/>
      </c>
      <c r="AR68" s="21">
        <f>IF(AND(AR$1*12+AR$2&gt;=$D$19*12+$E$19,AR$1*12+AR$2&lt;$D$19*12+$E$19+$F$19*12),ROUND($C$19/($F$19*12),0),0)</f>
        <v/>
      </c>
      <c r="AS68" s="21">
        <f>IF(AND(AS$1*12+AS$2&gt;=$D$19*12+$E$19,AS$1*12+AS$2&lt;$D$19*12+$E$19+$F$19*12),ROUND($C$19/($F$19*12),0),0)</f>
        <v/>
      </c>
      <c r="AT68" s="21">
        <f>IF(AND(AT$1*12+AT$2&gt;=$D$19*12+$E$19,AT$1*12+AT$2&lt;$D$19*12+$E$19+$F$19*12),ROUND($C$19/($F$19*12),0),0)</f>
        <v/>
      </c>
      <c r="AU68" s="21">
        <f>IF(AND(AU$1*12+AU$2&gt;=$D$19*12+$E$19,AU$1*12+AU$2&lt;$D$19*12+$E$19+$F$19*12),ROUND($C$19/($F$19*12),0),0)</f>
        <v/>
      </c>
      <c r="AV68" s="21">
        <f>IF(AND(AV$1*12+AV$2&gt;=$D$19*12+$E$19,AV$1*12+AV$2&lt;$D$19*12+$E$19+$F$19*12),ROUND($C$19/($F$19*12),0),0)</f>
        <v/>
      </c>
      <c r="AW68" s="21">
        <f>IF(AND(AW$1*12+AW$2&gt;=$D$19*12+$E$19,AW$1*12+AW$2&lt;$D$19*12+$E$19+$F$19*12),ROUND($C$19/($F$19*12),0),0)</f>
        <v/>
      </c>
      <c r="AX68" s="21">
        <f>IF(AND(AX$1*12+AX$2&gt;=$D$19*12+$E$19,AX$1*12+AX$2&lt;$D$19*12+$E$19+$F$19*12),ROUND($C$19/($F$19*12),0),0)</f>
        <v/>
      </c>
      <c r="AY68" s="21">
        <f>IF(AND(AY$1*12+AY$2&gt;=$D$19*12+$E$19,AY$1*12+AY$2&lt;$D$19*12+$E$19+$F$19*12),ROUND($C$19/($F$19*12),0),0)</f>
        <v/>
      </c>
      <c r="AZ68" s="21">
        <f>IF(AND(AZ$1*12+AZ$2&gt;=$D$19*12+$E$19,AZ$1*12+AZ$2&lt;$D$19*12+$E$19+$F$19*12),ROUND($C$19/($F$19*12),0),0)</f>
        <v/>
      </c>
      <c r="BA68" s="21">
        <f>IF(AND(BA$1*12+BA$2&gt;=$D$19*12+$E$19,BA$1*12+BA$2&lt;$D$19*12+$E$19+$F$19*12),ROUND($C$19/($F$19*12),0),0)</f>
        <v/>
      </c>
      <c r="BB68" s="21">
        <f>IF(AND(BB$1*12+BB$2&gt;=$D$19*12+$E$19,BB$1*12+BB$2&lt;$D$19*12+$E$19+$F$19*12),ROUND($C$19/($F$19*12),0),0)</f>
        <v/>
      </c>
    </row>
    <row r="69">
      <c r="A69" t="inlineStr">
        <is>
          <t>Home Office Pos 15 — AfA</t>
        </is>
      </c>
      <c r="B69" s="21">
        <f>IF(AND(B$1*12+B$2&gt;=$D$20*12+$E$20,B$1*12+B$2&lt;$D$20*12+$E$20+$F$20*12),ROUND($C$20/($F$20*12),0),0)</f>
        <v/>
      </c>
      <c r="C69" s="21">
        <f>IF(AND(C$1*12+C$2&gt;=$D$20*12+$E$20,C$1*12+C$2&lt;$D$20*12+$E$20+$F$20*12),ROUND($C$20/($F$20*12),0),0)</f>
        <v/>
      </c>
      <c r="D69" s="21">
        <f>IF(AND(D$1*12+D$2&gt;=$D$20*12+$E$20,D$1*12+D$2&lt;$D$20*12+$E$20+$F$20*12),ROUND($C$20/($F$20*12),0),0)</f>
        <v/>
      </c>
      <c r="E69" s="21">
        <f>IF(AND(E$1*12+E$2&gt;=$D$20*12+$E$20,E$1*12+E$2&lt;$D$20*12+$E$20+$F$20*12),ROUND($C$20/($F$20*12),0),0)</f>
        <v/>
      </c>
      <c r="F69" s="21">
        <f>IF(AND(F$1*12+F$2&gt;=$D$20*12+$E$20,F$1*12+F$2&lt;$D$20*12+$E$20+$F$20*12),ROUND($C$20/($F$20*12),0),0)</f>
        <v/>
      </c>
      <c r="G69" s="21">
        <f>IF(AND(G$1*12+G$2&gt;=$D$20*12+$E$20,G$1*12+G$2&lt;$D$20*12+$E$20+$F$20*12),ROUND($C$20/($F$20*12),0),0)</f>
        <v/>
      </c>
      <c r="H69" s="21">
        <f>IF(AND(H$1*12+H$2&gt;=$D$20*12+$E$20,H$1*12+H$2&lt;$D$20*12+$E$20+$F$20*12),ROUND($C$20/($F$20*12),0),0)</f>
        <v/>
      </c>
      <c r="I69" s="21">
        <f>IF(AND(I$1*12+I$2&gt;=$D$20*12+$E$20,I$1*12+I$2&lt;$D$20*12+$E$20+$F$20*12),ROUND($C$20/($F$20*12),0),0)</f>
        <v/>
      </c>
      <c r="J69" s="21">
        <f>IF(AND(J$1*12+J$2&gt;=$D$20*12+$E$20,J$1*12+J$2&lt;$D$20*12+$E$20+$F$20*12),ROUND($C$20/($F$20*12),0),0)</f>
        <v/>
      </c>
      <c r="K69" s="21">
        <f>IF(AND(K$1*12+K$2&gt;=$D$20*12+$E$20,K$1*12+K$2&lt;$D$20*12+$E$20+$F$20*12),ROUND($C$20/($F$20*12),0),0)</f>
        <v/>
      </c>
      <c r="L69" s="21">
        <f>IF(AND(L$1*12+L$2&gt;=$D$20*12+$E$20,L$1*12+L$2&lt;$D$20*12+$E$20+$F$20*12),ROUND($C$20/($F$20*12),0),0)</f>
        <v/>
      </c>
      <c r="M69" s="21">
        <f>IF(AND(M$1*12+M$2&gt;=$D$20*12+$E$20,M$1*12+M$2&lt;$D$20*12+$E$20+$F$20*12),ROUND($C$20/($F$20*12),0),0)</f>
        <v/>
      </c>
      <c r="N69" s="21">
        <f>IF(AND(N$1*12+N$2&gt;=$D$20*12+$E$20,N$1*12+N$2&lt;$D$20*12+$E$20+$F$20*12),ROUND($C$20/($F$20*12),0),0)</f>
        <v/>
      </c>
      <c r="O69" s="21">
        <f>IF(AND(O$1*12+O$2&gt;=$D$20*12+$E$20,O$1*12+O$2&lt;$D$20*12+$E$20+$F$20*12),ROUND($C$20/($F$20*12),0),0)</f>
        <v/>
      </c>
      <c r="P69" s="21">
        <f>IF(AND(P$1*12+P$2&gt;=$D$20*12+$E$20,P$1*12+P$2&lt;$D$20*12+$E$20+$F$20*12),ROUND($C$20/($F$20*12),0),0)</f>
        <v/>
      </c>
      <c r="Q69" s="21">
        <f>IF(AND(Q$1*12+Q$2&gt;=$D$20*12+$E$20,Q$1*12+Q$2&lt;$D$20*12+$E$20+$F$20*12),ROUND($C$20/($F$20*12),0),0)</f>
        <v/>
      </c>
      <c r="R69" s="21">
        <f>IF(AND(R$1*12+R$2&gt;=$D$20*12+$E$20,R$1*12+R$2&lt;$D$20*12+$E$20+$F$20*12),ROUND($C$20/($F$20*12),0),0)</f>
        <v/>
      </c>
      <c r="S69" s="21">
        <f>IF(AND(S$1*12+S$2&gt;=$D$20*12+$E$20,S$1*12+S$2&lt;$D$20*12+$E$20+$F$20*12),ROUND($C$20/($F$20*12),0),0)</f>
        <v/>
      </c>
      <c r="T69" s="21">
        <f>IF(AND(T$1*12+T$2&gt;=$D$20*12+$E$20,T$1*12+T$2&lt;$D$20*12+$E$20+$F$20*12),ROUND($C$20/($F$20*12),0),0)</f>
        <v/>
      </c>
      <c r="U69" s="21">
        <f>IF(AND(U$1*12+U$2&gt;=$D$20*12+$E$20,U$1*12+U$2&lt;$D$20*12+$E$20+$F$20*12),ROUND($C$20/($F$20*12),0),0)</f>
        <v/>
      </c>
      <c r="V69" s="21">
        <f>IF(AND(V$1*12+V$2&gt;=$D$20*12+$E$20,V$1*12+V$2&lt;$D$20*12+$E$20+$F$20*12),ROUND($C$20/($F$20*12),0),0)</f>
        <v/>
      </c>
      <c r="W69" s="21">
        <f>IF(AND(W$1*12+W$2&gt;=$D$20*12+$E$20,W$1*12+W$2&lt;$D$20*12+$E$20+$F$20*12),ROUND($C$20/($F$20*12),0),0)</f>
        <v/>
      </c>
      <c r="X69" s="21">
        <f>IF(AND(X$1*12+X$2&gt;=$D$20*12+$E$20,X$1*12+X$2&lt;$D$20*12+$E$20+$F$20*12),ROUND($C$20/($F$20*12),0),0)</f>
        <v/>
      </c>
      <c r="Y69" s="21">
        <f>IF(AND(Y$1*12+Y$2&gt;=$D$20*12+$E$20,Y$1*12+Y$2&lt;$D$20*12+$E$20+$F$20*12),ROUND($C$20/($F$20*12),0),0)</f>
        <v/>
      </c>
      <c r="Z69" s="21">
        <f>IF(AND(Z$1*12+Z$2&gt;=$D$20*12+$E$20,Z$1*12+Z$2&lt;$D$20*12+$E$20+$F$20*12),ROUND($C$20/($F$20*12),0),0)</f>
        <v/>
      </c>
      <c r="AA69" s="21">
        <f>IF(AND(AA$1*12+AA$2&gt;=$D$20*12+$E$20,AA$1*12+AA$2&lt;$D$20*12+$E$20+$F$20*12),ROUND($C$20/($F$20*12),0),0)</f>
        <v/>
      </c>
      <c r="AB69" s="21">
        <f>IF(AND(AB$1*12+AB$2&gt;=$D$20*12+$E$20,AB$1*12+AB$2&lt;$D$20*12+$E$20+$F$20*12),ROUND($C$20/($F$20*12),0),0)</f>
        <v/>
      </c>
      <c r="AC69" s="21">
        <f>IF(AND(AC$1*12+AC$2&gt;=$D$20*12+$E$20,AC$1*12+AC$2&lt;$D$20*12+$E$20+$F$20*12),ROUND($C$20/($F$20*12),0),0)</f>
        <v/>
      </c>
      <c r="AD69" s="21">
        <f>IF(AND(AD$1*12+AD$2&gt;=$D$20*12+$E$20,AD$1*12+AD$2&lt;$D$20*12+$E$20+$F$20*12),ROUND($C$20/($F$20*12),0),0)</f>
        <v/>
      </c>
      <c r="AE69" s="21">
        <f>IF(AND(AE$1*12+AE$2&gt;=$D$20*12+$E$20,AE$1*12+AE$2&lt;$D$20*12+$E$20+$F$20*12),ROUND($C$20/($F$20*12),0),0)</f>
        <v/>
      </c>
      <c r="AF69" s="21">
        <f>IF(AND(AF$1*12+AF$2&gt;=$D$20*12+$E$20,AF$1*12+AF$2&lt;$D$20*12+$E$20+$F$20*12),ROUND($C$20/($F$20*12),0),0)</f>
        <v/>
      </c>
      <c r="AG69" s="21">
        <f>IF(AND(AG$1*12+AG$2&gt;=$D$20*12+$E$20,AG$1*12+AG$2&lt;$D$20*12+$E$20+$F$20*12),ROUND($C$20/($F$20*12),0),0)</f>
        <v/>
      </c>
      <c r="AH69" s="21">
        <f>IF(AND(AH$1*12+AH$2&gt;=$D$20*12+$E$20,AH$1*12+AH$2&lt;$D$20*12+$E$20+$F$20*12),ROUND($C$20/($F$20*12),0),0)</f>
        <v/>
      </c>
      <c r="AI69" s="21">
        <f>IF(AND(AI$1*12+AI$2&gt;=$D$20*12+$E$20,AI$1*12+AI$2&lt;$D$20*12+$E$20+$F$20*12),ROUND($C$20/($F$20*12),0),0)</f>
        <v/>
      </c>
      <c r="AJ69" s="21">
        <f>IF(AND(AJ$1*12+AJ$2&gt;=$D$20*12+$E$20,AJ$1*12+AJ$2&lt;$D$20*12+$E$20+$F$20*12),ROUND($C$20/($F$20*12),0),0)</f>
        <v/>
      </c>
      <c r="AK69" s="21">
        <f>IF(AND(AK$1*12+AK$2&gt;=$D$20*12+$E$20,AK$1*12+AK$2&lt;$D$20*12+$E$20+$F$20*12),ROUND($C$20/($F$20*12),0),0)</f>
        <v/>
      </c>
      <c r="AL69" s="21">
        <f>IF(AND(AL$1*12+AL$2&gt;=$D$20*12+$E$20,AL$1*12+AL$2&lt;$D$20*12+$E$20+$F$20*12),ROUND($C$20/($F$20*12),0),0)</f>
        <v/>
      </c>
      <c r="AM69" s="21">
        <f>IF(AND(AM$1*12+AM$2&gt;=$D$20*12+$E$20,AM$1*12+AM$2&lt;$D$20*12+$E$20+$F$20*12),ROUND($C$20/($F$20*12),0),0)</f>
        <v/>
      </c>
      <c r="AN69" s="21">
        <f>IF(AND(AN$1*12+AN$2&gt;=$D$20*12+$E$20,AN$1*12+AN$2&lt;$D$20*12+$E$20+$F$20*12),ROUND($C$20/($F$20*12),0),0)</f>
        <v/>
      </c>
      <c r="AO69" s="21">
        <f>IF(AND(AO$1*12+AO$2&gt;=$D$20*12+$E$20,AO$1*12+AO$2&lt;$D$20*12+$E$20+$F$20*12),ROUND($C$20/($F$20*12),0),0)</f>
        <v/>
      </c>
      <c r="AP69" s="21">
        <f>IF(AND(AP$1*12+AP$2&gt;=$D$20*12+$E$20,AP$1*12+AP$2&lt;$D$20*12+$E$20+$F$20*12),ROUND($C$20/($F$20*12),0),0)</f>
        <v/>
      </c>
      <c r="AQ69" s="21">
        <f>IF(AND(AQ$1*12+AQ$2&gt;=$D$20*12+$E$20,AQ$1*12+AQ$2&lt;$D$20*12+$E$20+$F$20*12),ROUND($C$20/($F$20*12),0),0)</f>
        <v/>
      </c>
      <c r="AR69" s="21">
        <f>IF(AND(AR$1*12+AR$2&gt;=$D$20*12+$E$20,AR$1*12+AR$2&lt;$D$20*12+$E$20+$F$20*12),ROUND($C$20/($F$20*12),0),0)</f>
        <v/>
      </c>
      <c r="AS69" s="21">
        <f>IF(AND(AS$1*12+AS$2&gt;=$D$20*12+$E$20,AS$1*12+AS$2&lt;$D$20*12+$E$20+$F$20*12),ROUND($C$20/($F$20*12),0),0)</f>
        <v/>
      </c>
      <c r="AT69" s="21">
        <f>IF(AND(AT$1*12+AT$2&gt;=$D$20*12+$E$20,AT$1*12+AT$2&lt;$D$20*12+$E$20+$F$20*12),ROUND($C$20/($F$20*12),0),0)</f>
        <v/>
      </c>
      <c r="AU69" s="21">
        <f>IF(AND(AU$1*12+AU$2&gt;=$D$20*12+$E$20,AU$1*12+AU$2&lt;$D$20*12+$E$20+$F$20*12),ROUND($C$20/($F$20*12),0),0)</f>
        <v/>
      </c>
      <c r="AV69" s="21">
        <f>IF(AND(AV$1*12+AV$2&gt;=$D$20*12+$E$20,AV$1*12+AV$2&lt;$D$20*12+$E$20+$F$20*12),ROUND($C$20/($F$20*12),0),0)</f>
        <v/>
      </c>
      <c r="AW69" s="21">
        <f>IF(AND(AW$1*12+AW$2&gt;=$D$20*12+$E$20,AW$1*12+AW$2&lt;$D$20*12+$E$20+$F$20*12),ROUND($C$20/($F$20*12),0),0)</f>
        <v/>
      </c>
      <c r="AX69" s="21">
        <f>IF(AND(AX$1*12+AX$2&gt;=$D$20*12+$E$20,AX$1*12+AX$2&lt;$D$20*12+$E$20+$F$20*12),ROUND($C$20/($F$20*12),0),0)</f>
        <v/>
      </c>
      <c r="AY69" s="21">
        <f>IF(AND(AY$1*12+AY$2&gt;=$D$20*12+$E$20,AY$1*12+AY$2&lt;$D$20*12+$E$20+$F$20*12),ROUND($C$20/($F$20*12),0),0)</f>
        <v/>
      </c>
      <c r="AZ69" s="21">
        <f>IF(AND(AZ$1*12+AZ$2&gt;=$D$20*12+$E$20,AZ$1*12+AZ$2&lt;$D$20*12+$E$20+$F$20*12),ROUND($C$20/($F$20*12),0),0)</f>
        <v/>
      </c>
      <c r="BA69" s="21">
        <f>IF(AND(BA$1*12+BA$2&gt;=$D$20*12+$E$20,BA$1*12+BA$2&lt;$D$20*12+$E$20+$F$20*12),ROUND($C$20/($F$20*12),0),0)</f>
        <v/>
      </c>
      <c r="BB69" s="21">
        <f>IF(AND(BB$1*12+BB$2&gt;=$D$20*12+$E$20,BB$1*12+BB$2&lt;$D$20*12+$E$20+$F$20*12),ROUND($C$20/($F$20*12),0),0)</f>
        <v/>
      </c>
    </row>
    <row r="70">
      <c r="A70" t="inlineStr">
        <is>
          <t>Home Office Pos 16 — AfA</t>
        </is>
      </c>
      <c r="B70" s="21">
        <f>IF(AND(B$1*12+B$2&gt;=$D$21*12+$E$21,B$1*12+B$2&lt;$D$21*12+$E$21+$F$21*12),ROUND($C$21/($F$21*12),0),0)</f>
        <v/>
      </c>
      <c r="C70" s="21">
        <f>IF(AND(C$1*12+C$2&gt;=$D$21*12+$E$21,C$1*12+C$2&lt;$D$21*12+$E$21+$F$21*12),ROUND($C$21/($F$21*12),0),0)</f>
        <v/>
      </c>
      <c r="D70" s="21">
        <f>IF(AND(D$1*12+D$2&gt;=$D$21*12+$E$21,D$1*12+D$2&lt;$D$21*12+$E$21+$F$21*12),ROUND($C$21/($F$21*12),0),0)</f>
        <v/>
      </c>
      <c r="E70" s="21">
        <f>IF(AND(E$1*12+E$2&gt;=$D$21*12+$E$21,E$1*12+E$2&lt;$D$21*12+$E$21+$F$21*12),ROUND($C$21/($F$21*12),0),0)</f>
        <v/>
      </c>
      <c r="F70" s="21">
        <f>IF(AND(F$1*12+F$2&gt;=$D$21*12+$E$21,F$1*12+F$2&lt;$D$21*12+$E$21+$F$21*12),ROUND($C$21/($F$21*12),0),0)</f>
        <v/>
      </c>
      <c r="G70" s="21">
        <f>IF(AND(G$1*12+G$2&gt;=$D$21*12+$E$21,G$1*12+G$2&lt;$D$21*12+$E$21+$F$21*12),ROUND($C$21/($F$21*12),0),0)</f>
        <v/>
      </c>
      <c r="H70" s="21">
        <f>IF(AND(H$1*12+H$2&gt;=$D$21*12+$E$21,H$1*12+H$2&lt;$D$21*12+$E$21+$F$21*12),ROUND($C$21/($F$21*12),0),0)</f>
        <v/>
      </c>
      <c r="I70" s="21">
        <f>IF(AND(I$1*12+I$2&gt;=$D$21*12+$E$21,I$1*12+I$2&lt;$D$21*12+$E$21+$F$21*12),ROUND($C$21/($F$21*12),0),0)</f>
        <v/>
      </c>
      <c r="J70" s="21">
        <f>IF(AND(J$1*12+J$2&gt;=$D$21*12+$E$21,J$1*12+J$2&lt;$D$21*12+$E$21+$F$21*12),ROUND($C$21/($F$21*12),0),0)</f>
        <v/>
      </c>
      <c r="K70" s="21">
        <f>IF(AND(K$1*12+K$2&gt;=$D$21*12+$E$21,K$1*12+K$2&lt;$D$21*12+$E$21+$F$21*12),ROUND($C$21/($F$21*12),0),0)</f>
        <v/>
      </c>
      <c r="L70" s="21">
        <f>IF(AND(L$1*12+L$2&gt;=$D$21*12+$E$21,L$1*12+L$2&lt;$D$21*12+$E$21+$F$21*12),ROUND($C$21/($F$21*12),0),0)</f>
        <v/>
      </c>
      <c r="M70" s="21">
        <f>IF(AND(M$1*12+M$2&gt;=$D$21*12+$E$21,M$1*12+M$2&lt;$D$21*12+$E$21+$F$21*12),ROUND($C$21/($F$21*12),0),0)</f>
        <v/>
      </c>
      <c r="N70" s="21">
        <f>IF(AND(N$1*12+N$2&gt;=$D$21*12+$E$21,N$1*12+N$2&lt;$D$21*12+$E$21+$F$21*12),ROUND($C$21/($F$21*12),0),0)</f>
        <v/>
      </c>
      <c r="O70" s="21">
        <f>IF(AND(O$1*12+O$2&gt;=$D$21*12+$E$21,O$1*12+O$2&lt;$D$21*12+$E$21+$F$21*12),ROUND($C$21/($F$21*12),0),0)</f>
        <v/>
      </c>
      <c r="P70" s="21">
        <f>IF(AND(P$1*12+P$2&gt;=$D$21*12+$E$21,P$1*12+P$2&lt;$D$21*12+$E$21+$F$21*12),ROUND($C$21/($F$21*12),0),0)</f>
        <v/>
      </c>
      <c r="Q70" s="21">
        <f>IF(AND(Q$1*12+Q$2&gt;=$D$21*12+$E$21,Q$1*12+Q$2&lt;$D$21*12+$E$21+$F$21*12),ROUND($C$21/($F$21*12),0),0)</f>
        <v/>
      </c>
      <c r="R70" s="21">
        <f>IF(AND(R$1*12+R$2&gt;=$D$21*12+$E$21,R$1*12+R$2&lt;$D$21*12+$E$21+$F$21*12),ROUND($C$21/($F$21*12),0),0)</f>
        <v/>
      </c>
      <c r="S70" s="21">
        <f>IF(AND(S$1*12+S$2&gt;=$D$21*12+$E$21,S$1*12+S$2&lt;$D$21*12+$E$21+$F$21*12),ROUND($C$21/($F$21*12),0),0)</f>
        <v/>
      </c>
      <c r="T70" s="21">
        <f>IF(AND(T$1*12+T$2&gt;=$D$21*12+$E$21,T$1*12+T$2&lt;$D$21*12+$E$21+$F$21*12),ROUND($C$21/($F$21*12),0),0)</f>
        <v/>
      </c>
      <c r="U70" s="21">
        <f>IF(AND(U$1*12+U$2&gt;=$D$21*12+$E$21,U$1*12+U$2&lt;$D$21*12+$E$21+$F$21*12),ROUND($C$21/($F$21*12),0),0)</f>
        <v/>
      </c>
      <c r="V70" s="21">
        <f>IF(AND(V$1*12+V$2&gt;=$D$21*12+$E$21,V$1*12+V$2&lt;$D$21*12+$E$21+$F$21*12),ROUND($C$21/($F$21*12),0),0)</f>
        <v/>
      </c>
      <c r="W70" s="21">
        <f>IF(AND(W$1*12+W$2&gt;=$D$21*12+$E$21,W$1*12+W$2&lt;$D$21*12+$E$21+$F$21*12),ROUND($C$21/($F$21*12),0),0)</f>
        <v/>
      </c>
      <c r="X70" s="21">
        <f>IF(AND(X$1*12+X$2&gt;=$D$21*12+$E$21,X$1*12+X$2&lt;$D$21*12+$E$21+$F$21*12),ROUND($C$21/($F$21*12),0),0)</f>
        <v/>
      </c>
      <c r="Y70" s="21">
        <f>IF(AND(Y$1*12+Y$2&gt;=$D$21*12+$E$21,Y$1*12+Y$2&lt;$D$21*12+$E$21+$F$21*12),ROUND($C$21/($F$21*12),0),0)</f>
        <v/>
      </c>
      <c r="Z70" s="21">
        <f>IF(AND(Z$1*12+Z$2&gt;=$D$21*12+$E$21,Z$1*12+Z$2&lt;$D$21*12+$E$21+$F$21*12),ROUND($C$21/($F$21*12),0),0)</f>
        <v/>
      </c>
      <c r="AA70" s="21">
        <f>IF(AND(AA$1*12+AA$2&gt;=$D$21*12+$E$21,AA$1*12+AA$2&lt;$D$21*12+$E$21+$F$21*12),ROUND($C$21/($F$21*12),0),0)</f>
        <v/>
      </c>
      <c r="AB70" s="21">
        <f>IF(AND(AB$1*12+AB$2&gt;=$D$21*12+$E$21,AB$1*12+AB$2&lt;$D$21*12+$E$21+$F$21*12),ROUND($C$21/($F$21*12),0),0)</f>
        <v/>
      </c>
      <c r="AC70" s="21">
        <f>IF(AND(AC$1*12+AC$2&gt;=$D$21*12+$E$21,AC$1*12+AC$2&lt;$D$21*12+$E$21+$F$21*12),ROUND($C$21/($F$21*12),0),0)</f>
        <v/>
      </c>
      <c r="AD70" s="21">
        <f>IF(AND(AD$1*12+AD$2&gt;=$D$21*12+$E$21,AD$1*12+AD$2&lt;$D$21*12+$E$21+$F$21*12),ROUND($C$21/($F$21*12),0),0)</f>
        <v/>
      </c>
      <c r="AE70" s="21">
        <f>IF(AND(AE$1*12+AE$2&gt;=$D$21*12+$E$21,AE$1*12+AE$2&lt;$D$21*12+$E$21+$F$21*12),ROUND($C$21/($F$21*12),0),0)</f>
        <v/>
      </c>
      <c r="AF70" s="21">
        <f>IF(AND(AF$1*12+AF$2&gt;=$D$21*12+$E$21,AF$1*12+AF$2&lt;$D$21*12+$E$21+$F$21*12),ROUND($C$21/($F$21*12),0),0)</f>
        <v/>
      </c>
      <c r="AG70" s="21">
        <f>IF(AND(AG$1*12+AG$2&gt;=$D$21*12+$E$21,AG$1*12+AG$2&lt;$D$21*12+$E$21+$F$21*12),ROUND($C$21/($F$21*12),0),0)</f>
        <v/>
      </c>
      <c r="AH70" s="21">
        <f>IF(AND(AH$1*12+AH$2&gt;=$D$21*12+$E$21,AH$1*12+AH$2&lt;$D$21*12+$E$21+$F$21*12),ROUND($C$21/($F$21*12),0),0)</f>
        <v/>
      </c>
      <c r="AI70" s="21">
        <f>IF(AND(AI$1*12+AI$2&gt;=$D$21*12+$E$21,AI$1*12+AI$2&lt;$D$21*12+$E$21+$F$21*12),ROUND($C$21/($F$21*12),0),0)</f>
        <v/>
      </c>
      <c r="AJ70" s="21">
        <f>IF(AND(AJ$1*12+AJ$2&gt;=$D$21*12+$E$21,AJ$1*12+AJ$2&lt;$D$21*12+$E$21+$F$21*12),ROUND($C$21/($F$21*12),0),0)</f>
        <v/>
      </c>
      <c r="AK70" s="21">
        <f>IF(AND(AK$1*12+AK$2&gt;=$D$21*12+$E$21,AK$1*12+AK$2&lt;$D$21*12+$E$21+$F$21*12),ROUND($C$21/($F$21*12),0),0)</f>
        <v/>
      </c>
      <c r="AL70" s="21">
        <f>IF(AND(AL$1*12+AL$2&gt;=$D$21*12+$E$21,AL$1*12+AL$2&lt;$D$21*12+$E$21+$F$21*12),ROUND($C$21/($F$21*12),0),0)</f>
        <v/>
      </c>
      <c r="AM70" s="21">
        <f>IF(AND(AM$1*12+AM$2&gt;=$D$21*12+$E$21,AM$1*12+AM$2&lt;$D$21*12+$E$21+$F$21*12),ROUND($C$21/($F$21*12),0),0)</f>
        <v/>
      </c>
      <c r="AN70" s="21">
        <f>IF(AND(AN$1*12+AN$2&gt;=$D$21*12+$E$21,AN$1*12+AN$2&lt;$D$21*12+$E$21+$F$21*12),ROUND($C$21/($F$21*12),0),0)</f>
        <v/>
      </c>
      <c r="AO70" s="21">
        <f>IF(AND(AO$1*12+AO$2&gt;=$D$21*12+$E$21,AO$1*12+AO$2&lt;$D$21*12+$E$21+$F$21*12),ROUND($C$21/($F$21*12),0),0)</f>
        <v/>
      </c>
      <c r="AP70" s="21">
        <f>IF(AND(AP$1*12+AP$2&gt;=$D$21*12+$E$21,AP$1*12+AP$2&lt;$D$21*12+$E$21+$F$21*12),ROUND($C$21/($F$21*12),0),0)</f>
        <v/>
      </c>
      <c r="AQ70" s="21">
        <f>IF(AND(AQ$1*12+AQ$2&gt;=$D$21*12+$E$21,AQ$1*12+AQ$2&lt;$D$21*12+$E$21+$F$21*12),ROUND($C$21/($F$21*12),0),0)</f>
        <v/>
      </c>
      <c r="AR70" s="21">
        <f>IF(AND(AR$1*12+AR$2&gt;=$D$21*12+$E$21,AR$1*12+AR$2&lt;$D$21*12+$E$21+$F$21*12),ROUND($C$21/($F$21*12),0),0)</f>
        <v/>
      </c>
      <c r="AS70" s="21">
        <f>IF(AND(AS$1*12+AS$2&gt;=$D$21*12+$E$21,AS$1*12+AS$2&lt;$D$21*12+$E$21+$F$21*12),ROUND($C$21/($F$21*12),0),0)</f>
        <v/>
      </c>
      <c r="AT70" s="21">
        <f>IF(AND(AT$1*12+AT$2&gt;=$D$21*12+$E$21,AT$1*12+AT$2&lt;$D$21*12+$E$21+$F$21*12),ROUND($C$21/($F$21*12),0),0)</f>
        <v/>
      </c>
      <c r="AU70" s="21">
        <f>IF(AND(AU$1*12+AU$2&gt;=$D$21*12+$E$21,AU$1*12+AU$2&lt;$D$21*12+$E$21+$F$21*12),ROUND($C$21/($F$21*12),0),0)</f>
        <v/>
      </c>
      <c r="AV70" s="21">
        <f>IF(AND(AV$1*12+AV$2&gt;=$D$21*12+$E$21,AV$1*12+AV$2&lt;$D$21*12+$E$21+$F$21*12),ROUND($C$21/($F$21*12),0),0)</f>
        <v/>
      </c>
      <c r="AW70" s="21">
        <f>IF(AND(AW$1*12+AW$2&gt;=$D$21*12+$E$21,AW$1*12+AW$2&lt;$D$21*12+$E$21+$F$21*12),ROUND($C$21/($F$21*12),0),0)</f>
        <v/>
      </c>
      <c r="AX70" s="21">
        <f>IF(AND(AX$1*12+AX$2&gt;=$D$21*12+$E$21,AX$1*12+AX$2&lt;$D$21*12+$E$21+$F$21*12),ROUND($C$21/($F$21*12),0),0)</f>
        <v/>
      </c>
      <c r="AY70" s="21">
        <f>IF(AND(AY$1*12+AY$2&gt;=$D$21*12+$E$21,AY$1*12+AY$2&lt;$D$21*12+$E$21+$F$21*12),ROUND($C$21/($F$21*12),0),0)</f>
        <v/>
      </c>
      <c r="AZ70" s="21">
        <f>IF(AND(AZ$1*12+AZ$2&gt;=$D$21*12+$E$21,AZ$1*12+AZ$2&lt;$D$21*12+$E$21+$F$21*12),ROUND($C$21/($F$21*12),0),0)</f>
        <v/>
      </c>
      <c r="BA70" s="21">
        <f>IF(AND(BA$1*12+BA$2&gt;=$D$21*12+$E$21,BA$1*12+BA$2&lt;$D$21*12+$E$21+$F$21*12),ROUND($C$21/($F$21*12),0),0)</f>
        <v/>
      </c>
      <c r="BB70" s="21">
        <f>IF(AND(BB$1*12+BB$2&gt;=$D$21*12+$E$21,BB$1*12+BB$2&lt;$D$21*12+$E$21+$F$21*12),ROUND($C$21/($F$21*12),0),0)</f>
        <v/>
      </c>
    </row>
    <row r="71">
      <c r="A71" t="inlineStr">
        <is>
          <t>Home Office Pos 17 — AfA</t>
        </is>
      </c>
      <c r="B71" s="21">
        <f>IF(AND(B$1*12+B$2&gt;=$D$22*12+$E$22,B$1*12+B$2&lt;$D$22*12+$E$22+$F$22*12),ROUND($C$22/($F$22*12),0),0)</f>
        <v/>
      </c>
      <c r="C71" s="21">
        <f>IF(AND(C$1*12+C$2&gt;=$D$22*12+$E$22,C$1*12+C$2&lt;$D$22*12+$E$22+$F$22*12),ROUND($C$22/($F$22*12),0),0)</f>
        <v/>
      </c>
      <c r="D71" s="21">
        <f>IF(AND(D$1*12+D$2&gt;=$D$22*12+$E$22,D$1*12+D$2&lt;$D$22*12+$E$22+$F$22*12),ROUND($C$22/($F$22*12),0),0)</f>
        <v/>
      </c>
      <c r="E71" s="21">
        <f>IF(AND(E$1*12+E$2&gt;=$D$22*12+$E$22,E$1*12+E$2&lt;$D$22*12+$E$22+$F$22*12),ROUND($C$22/($F$22*12),0),0)</f>
        <v/>
      </c>
      <c r="F71" s="21">
        <f>IF(AND(F$1*12+F$2&gt;=$D$22*12+$E$22,F$1*12+F$2&lt;$D$22*12+$E$22+$F$22*12),ROUND($C$22/($F$22*12),0),0)</f>
        <v/>
      </c>
      <c r="G71" s="21">
        <f>IF(AND(G$1*12+G$2&gt;=$D$22*12+$E$22,G$1*12+G$2&lt;$D$22*12+$E$22+$F$22*12),ROUND($C$22/($F$22*12),0),0)</f>
        <v/>
      </c>
      <c r="H71" s="21">
        <f>IF(AND(H$1*12+H$2&gt;=$D$22*12+$E$22,H$1*12+H$2&lt;$D$22*12+$E$22+$F$22*12),ROUND($C$22/($F$22*12),0),0)</f>
        <v/>
      </c>
      <c r="I71" s="21">
        <f>IF(AND(I$1*12+I$2&gt;=$D$22*12+$E$22,I$1*12+I$2&lt;$D$22*12+$E$22+$F$22*12),ROUND($C$22/($F$22*12),0),0)</f>
        <v/>
      </c>
      <c r="J71" s="21">
        <f>IF(AND(J$1*12+J$2&gt;=$D$22*12+$E$22,J$1*12+J$2&lt;$D$22*12+$E$22+$F$22*12),ROUND($C$22/($F$22*12),0),0)</f>
        <v/>
      </c>
      <c r="K71" s="21">
        <f>IF(AND(K$1*12+K$2&gt;=$D$22*12+$E$22,K$1*12+K$2&lt;$D$22*12+$E$22+$F$22*12),ROUND($C$22/($F$22*12),0),0)</f>
        <v/>
      </c>
      <c r="L71" s="21">
        <f>IF(AND(L$1*12+L$2&gt;=$D$22*12+$E$22,L$1*12+L$2&lt;$D$22*12+$E$22+$F$22*12),ROUND($C$22/($F$22*12),0),0)</f>
        <v/>
      </c>
      <c r="M71" s="21">
        <f>IF(AND(M$1*12+M$2&gt;=$D$22*12+$E$22,M$1*12+M$2&lt;$D$22*12+$E$22+$F$22*12),ROUND($C$22/($F$22*12),0),0)</f>
        <v/>
      </c>
      <c r="N71" s="21">
        <f>IF(AND(N$1*12+N$2&gt;=$D$22*12+$E$22,N$1*12+N$2&lt;$D$22*12+$E$22+$F$22*12),ROUND($C$22/($F$22*12),0),0)</f>
        <v/>
      </c>
      <c r="O71" s="21">
        <f>IF(AND(O$1*12+O$2&gt;=$D$22*12+$E$22,O$1*12+O$2&lt;$D$22*12+$E$22+$F$22*12),ROUND($C$22/($F$22*12),0),0)</f>
        <v/>
      </c>
      <c r="P71" s="21">
        <f>IF(AND(P$1*12+P$2&gt;=$D$22*12+$E$22,P$1*12+P$2&lt;$D$22*12+$E$22+$F$22*12),ROUND($C$22/($F$22*12),0),0)</f>
        <v/>
      </c>
      <c r="Q71" s="21">
        <f>IF(AND(Q$1*12+Q$2&gt;=$D$22*12+$E$22,Q$1*12+Q$2&lt;$D$22*12+$E$22+$F$22*12),ROUND($C$22/($F$22*12),0),0)</f>
        <v/>
      </c>
      <c r="R71" s="21">
        <f>IF(AND(R$1*12+R$2&gt;=$D$22*12+$E$22,R$1*12+R$2&lt;$D$22*12+$E$22+$F$22*12),ROUND($C$22/($F$22*12),0),0)</f>
        <v/>
      </c>
      <c r="S71" s="21">
        <f>IF(AND(S$1*12+S$2&gt;=$D$22*12+$E$22,S$1*12+S$2&lt;$D$22*12+$E$22+$F$22*12),ROUND($C$22/($F$22*12),0),0)</f>
        <v/>
      </c>
      <c r="T71" s="21">
        <f>IF(AND(T$1*12+T$2&gt;=$D$22*12+$E$22,T$1*12+T$2&lt;$D$22*12+$E$22+$F$22*12),ROUND($C$22/($F$22*12),0),0)</f>
        <v/>
      </c>
      <c r="U71" s="21">
        <f>IF(AND(U$1*12+U$2&gt;=$D$22*12+$E$22,U$1*12+U$2&lt;$D$22*12+$E$22+$F$22*12),ROUND($C$22/($F$22*12),0),0)</f>
        <v/>
      </c>
      <c r="V71" s="21">
        <f>IF(AND(V$1*12+V$2&gt;=$D$22*12+$E$22,V$1*12+V$2&lt;$D$22*12+$E$22+$F$22*12),ROUND($C$22/($F$22*12),0),0)</f>
        <v/>
      </c>
      <c r="W71" s="21">
        <f>IF(AND(W$1*12+W$2&gt;=$D$22*12+$E$22,W$1*12+W$2&lt;$D$22*12+$E$22+$F$22*12),ROUND($C$22/($F$22*12),0),0)</f>
        <v/>
      </c>
      <c r="X71" s="21">
        <f>IF(AND(X$1*12+X$2&gt;=$D$22*12+$E$22,X$1*12+X$2&lt;$D$22*12+$E$22+$F$22*12),ROUND($C$22/($F$22*12),0),0)</f>
        <v/>
      </c>
      <c r="Y71" s="21">
        <f>IF(AND(Y$1*12+Y$2&gt;=$D$22*12+$E$22,Y$1*12+Y$2&lt;$D$22*12+$E$22+$F$22*12),ROUND($C$22/($F$22*12),0),0)</f>
        <v/>
      </c>
      <c r="Z71" s="21">
        <f>IF(AND(Z$1*12+Z$2&gt;=$D$22*12+$E$22,Z$1*12+Z$2&lt;$D$22*12+$E$22+$F$22*12),ROUND($C$22/($F$22*12),0),0)</f>
        <v/>
      </c>
      <c r="AA71" s="21">
        <f>IF(AND(AA$1*12+AA$2&gt;=$D$22*12+$E$22,AA$1*12+AA$2&lt;$D$22*12+$E$22+$F$22*12),ROUND($C$22/($F$22*12),0),0)</f>
        <v/>
      </c>
      <c r="AB71" s="21">
        <f>IF(AND(AB$1*12+AB$2&gt;=$D$22*12+$E$22,AB$1*12+AB$2&lt;$D$22*12+$E$22+$F$22*12),ROUND($C$22/($F$22*12),0),0)</f>
        <v/>
      </c>
      <c r="AC71" s="21">
        <f>IF(AND(AC$1*12+AC$2&gt;=$D$22*12+$E$22,AC$1*12+AC$2&lt;$D$22*12+$E$22+$F$22*12),ROUND($C$22/($F$22*12),0),0)</f>
        <v/>
      </c>
      <c r="AD71" s="21">
        <f>IF(AND(AD$1*12+AD$2&gt;=$D$22*12+$E$22,AD$1*12+AD$2&lt;$D$22*12+$E$22+$F$22*12),ROUND($C$22/($F$22*12),0),0)</f>
        <v/>
      </c>
      <c r="AE71" s="21">
        <f>IF(AND(AE$1*12+AE$2&gt;=$D$22*12+$E$22,AE$1*12+AE$2&lt;$D$22*12+$E$22+$F$22*12),ROUND($C$22/($F$22*12),0),0)</f>
        <v/>
      </c>
      <c r="AF71" s="21">
        <f>IF(AND(AF$1*12+AF$2&gt;=$D$22*12+$E$22,AF$1*12+AF$2&lt;$D$22*12+$E$22+$F$22*12),ROUND($C$22/($F$22*12),0),0)</f>
        <v/>
      </c>
      <c r="AG71" s="21">
        <f>IF(AND(AG$1*12+AG$2&gt;=$D$22*12+$E$22,AG$1*12+AG$2&lt;$D$22*12+$E$22+$F$22*12),ROUND($C$22/($F$22*12),0),0)</f>
        <v/>
      </c>
      <c r="AH71" s="21">
        <f>IF(AND(AH$1*12+AH$2&gt;=$D$22*12+$E$22,AH$1*12+AH$2&lt;$D$22*12+$E$22+$F$22*12),ROUND($C$22/($F$22*12),0),0)</f>
        <v/>
      </c>
      <c r="AI71" s="21">
        <f>IF(AND(AI$1*12+AI$2&gt;=$D$22*12+$E$22,AI$1*12+AI$2&lt;$D$22*12+$E$22+$F$22*12),ROUND($C$22/($F$22*12),0),0)</f>
        <v/>
      </c>
      <c r="AJ71" s="21">
        <f>IF(AND(AJ$1*12+AJ$2&gt;=$D$22*12+$E$22,AJ$1*12+AJ$2&lt;$D$22*12+$E$22+$F$22*12),ROUND($C$22/($F$22*12),0),0)</f>
        <v/>
      </c>
      <c r="AK71" s="21">
        <f>IF(AND(AK$1*12+AK$2&gt;=$D$22*12+$E$22,AK$1*12+AK$2&lt;$D$22*12+$E$22+$F$22*12),ROUND($C$22/($F$22*12),0),0)</f>
        <v/>
      </c>
      <c r="AL71" s="21">
        <f>IF(AND(AL$1*12+AL$2&gt;=$D$22*12+$E$22,AL$1*12+AL$2&lt;$D$22*12+$E$22+$F$22*12),ROUND($C$22/($F$22*12),0),0)</f>
        <v/>
      </c>
      <c r="AM71" s="21">
        <f>IF(AND(AM$1*12+AM$2&gt;=$D$22*12+$E$22,AM$1*12+AM$2&lt;$D$22*12+$E$22+$F$22*12),ROUND($C$22/($F$22*12),0),0)</f>
        <v/>
      </c>
      <c r="AN71" s="21">
        <f>IF(AND(AN$1*12+AN$2&gt;=$D$22*12+$E$22,AN$1*12+AN$2&lt;$D$22*12+$E$22+$F$22*12),ROUND($C$22/($F$22*12),0),0)</f>
        <v/>
      </c>
      <c r="AO71" s="21">
        <f>IF(AND(AO$1*12+AO$2&gt;=$D$22*12+$E$22,AO$1*12+AO$2&lt;$D$22*12+$E$22+$F$22*12),ROUND($C$22/($F$22*12),0),0)</f>
        <v/>
      </c>
      <c r="AP71" s="21">
        <f>IF(AND(AP$1*12+AP$2&gt;=$D$22*12+$E$22,AP$1*12+AP$2&lt;$D$22*12+$E$22+$F$22*12),ROUND($C$22/($F$22*12),0),0)</f>
        <v/>
      </c>
      <c r="AQ71" s="21">
        <f>IF(AND(AQ$1*12+AQ$2&gt;=$D$22*12+$E$22,AQ$1*12+AQ$2&lt;$D$22*12+$E$22+$F$22*12),ROUND($C$22/($F$22*12),0),0)</f>
        <v/>
      </c>
      <c r="AR71" s="21">
        <f>IF(AND(AR$1*12+AR$2&gt;=$D$22*12+$E$22,AR$1*12+AR$2&lt;$D$22*12+$E$22+$F$22*12),ROUND($C$22/($F$22*12),0),0)</f>
        <v/>
      </c>
      <c r="AS71" s="21">
        <f>IF(AND(AS$1*12+AS$2&gt;=$D$22*12+$E$22,AS$1*12+AS$2&lt;$D$22*12+$E$22+$F$22*12),ROUND($C$22/($F$22*12),0),0)</f>
        <v/>
      </c>
      <c r="AT71" s="21">
        <f>IF(AND(AT$1*12+AT$2&gt;=$D$22*12+$E$22,AT$1*12+AT$2&lt;$D$22*12+$E$22+$F$22*12),ROUND($C$22/($F$22*12),0),0)</f>
        <v/>
      </c>
      <c r="AU71" s="21">
        <f>IF(AND(AU$1*12+AU$2&gt;=$D$22*12+$E$22,AU$1*12+AU$2&lt;$D$22*12+$E$22+$F$22*12),ROUND($C$22/($F$22*12),0),0)</f>
        <v/>
      </c>
      <c r="AV71" s="21">
        <f>IF(AND(AV$1*12+AV$2&gt;=$D$22*12+$E$22,AV$1*12+AV$2&lt;$D$22*12+$E$22+$F$22*12),ROUND($C$22/($F$22*12),0),0)</f>
        <v/>
      </c>
      <c r="AW71" s="21">
        <f>IF(AND(AW$1*12+AW$2&gt;=$D$22*12+$E$22,AW$1*12+AW$2&lt;$D$22*12+$E$22+$F$22*12),ROUND($C$22/($F$22*12),0),0)</f>
        <v/>
      </c>
      <c r="AX71" s="21">
        <f>IF(AND(AX$1*12+AX$2&gt;=$D$22*12+$E$22,AX$1*12+AX$2&lt;$D$22*12+$E$22+$F$22*12),ROUND($C$22/($F$22*12),0),0)</f>
        <v/>
      </c>
      <c r="AY71" s="21">
        <f>IF(AND(AY$1*12+AY$2&gt;=$D$22*12+$E$22,AY$1*12+AY$2&lt;$D$22*12+$E$22+$F$22*12),ROUND($C$22/($F$22*12),0),0)</f>
        <v/>
      </c>
      <c r="AZ71" s="21">
        <f>IF(AND(AZ$1*12+AZ$2&gt;=$D$22*12+$E$22,AZ$1*12+AZ$2&lt;$D$22*12+$E$22+$F$22*12),ROUND($C$22/($F$22*12),0),0)</f>
        <v/>
      </c>
      <c r="BA71" s="21">
        <f>IF(AND(BA$1*12+BA$2&gt;=$D$22*12+$E$22,BA$1*12+BA$2&lt;$D$22*12+$E$22+$F$22*12),ROUND($C$22/($F$22*12),0),0)</f>
        <v/>
      </c>
      <c r="BB71" s="21">
        <f>IF(AND(BB$1*12+BB$2&gt;=$D$22*12+$E$22,BB$1*12+BB$2&lt;$D$22*12+$E$22+$F$22*12),ROUND($C$22/($F$22*12),0),0)</f>
        <v/>
      </c>
    </row>
    <row r="72">
      <c r="A72" t="inlineStr">
        <is>
          <t>Home Office Pos 18 — AfA</t>
        </is>
      </c>
      <c r="B72" s="21">
        <f>IF(AND(B$1*12+B$2&gt;=$D$23*12+$E$23,B$1*12+B$2&lt;$D$23*12+$E$23+$F$23*12),ROUND($C$23/($F$23*12),0),0)</f>
        <v/>
      </c>
      <c r="C72" s="21">
        <f>IF(AND(C$1*12+C$2&gt;=$D$23*12+$E$23,C$1*12+C$2&lt;$D$23*12+$E$23+$F$23*12),ROUND($C$23/($F$23*12),0),0)</f>
        <v/>
      </c>
      <c r="D72" s="21">
        <f>IF(AND(D$1*12+D$2&gt;=$D$23*12+$E$23,D$1*12+D$2&lt;$D$23*12+$E$23+$F$23*12),ROUND($C$23/($F$23*12),0),0)</f>
        <v/>
      </c>
      <c r="E72" s="21">
        <f>IF(AND(E$1*12+E$2&gt;=$D$23*12+$E$23,E$1*12+E$2&lt;$D$23*12+$E$23+$F$23*12),ROUND($C$23/($F$23*12),0),0)</f>
        <v/>
      </c>
      <c r="F72" s="21">
        <f>IF(AND(F$1*12+F$2&gt;=$D$23*12+$E$23,F$1*12+F$2&lt;$D$23*12+$E$23+$F$23*12),ROUND($C$23/($F$23*12),0),0)</f>
        <v/>
      </c>
      <c r="G72" s="21">
        <f>IF(AND(G$1*12+G$2&gt;=$D$23*12+$E$23,G$1*12+G$2&lt;$D$23*12+$E$23+$F$23*12),ROUND($C$23/($F$23*12),0),0)</f>
        <v/>
      </c>
      <c r="H72" s="21">
        <f>IF(AND(H$1*12+H$2&gt;=$D$23*12+$E$23,H$1*12+H$2&lt;$D$23*12+$E$23+$F$23*12),ROUND($C$23/($F$23*12),0),0)</f>
        <v/>
      </c>
      <c r="I72" s="21">
        <f>IF(AND(I$1*12+I$2&gt;=$D$23*12+$E$23,I$1*12+I$2&lt;$D$23*12+$E$23+$F$23*12),ROUND($C$23/($F$23*12),0),0)</f>
        <v/>
      </c>
      <c r="J72" s="21">
        <f>IF(AND(J$1*12+J$2&gt;=$D$23*12+$E$23,J$1*12+J$2&lt;$D$23*12+$E$23+$F$23*12),ROUND($C$23/($F$23*12),0),0)</f>
        <v/>
      </c>
      <c r="K72" s="21">
        <f>IF(AND(K$1*12+K$2&gt;=$D$23*12+$E$23,K$1*12+K$2&lt;$D$23*12+$E$23+$F$23*12),ROUND($C$23/($F$23*12),0),0)</f>
        <v/>
      </c>
      <c r="L72" s="21">
        <f>IF(AND(L$1*12+L$2&gt;=$D$23*12+$E$23,L$1*12+L$2&lt;$D$23*12+$E$23+$F$23*12),ROUND($C$23/($F$23*12),0),0)</f>
        <v/>
      </c>
      <c r="M72" s="21">
        <f>IF(AND(M$1*12+M$2&gt;=$D$23*12+$E$23,M$1*12+M$2&lt;$D$23*12+$E$23+$F$23*12),ROUND($C$23/($F$23*12),0),0)</f>
        <v/>
      </c>
      <c r="N72" s="21">
        <f>IF(AND(N$1*12+N$2&gt;=$D$23*12+$E$23,N$1*12+N$2&lt;$D$23*12+$E$23+$F$23*12),ROUND($C$23/($F$23*12),0),0)</f>
        <v/>
      </c>
      <c r="O72" s="21">
        <f>IF(AND(O$1*12+O$2&gt;=$D$23*12+$E$23,O$1*12+O$2&lt;$D$23*12+$E$23+$F$23*12),ROUND($C$23/($F$23*12),0),0)</f>
        <v/>
      </c>
      <c r="P72" s="21">
        <f>IF(AND(P$1*12+P$2&gt;=$D$23*12+$E$23,P$1*12+P$2&lt;$D$23*12+$E$23+$F$23*12),ROUND($C$23/($F$23*12),0),0)</f>
        <v/>
      </c>
      <c r="Q72" s="21">
        <f>IF(AND(Q$1*12+Q$2&gt;=$D$23*12+$E$23,Q$1*12+Q$2&lt;$D$23*12+$E$23+$F$23*12),ROUND($C$23/($F$23*12),0),0)</f>
        <v/>
      </c>
      <c r="R72" s="21">
        <f>IF(AND(R$1*12+R$2&gt;=$D$23*12+$E$23,R$1*12+R$2&lt;$D$23*12+$E$23+$F$23*12),ROUND($C$23/($F$23*12),0),0)</f>
        <v/>
      </c>
      <c r="S72" s="21">
        <f>IF(AND(S$1*12+S$2&gt;=$D$23*12+$E$23,S$1*12+S$2&lt;$D$23*12+$E$23+$F$23*12),ROUND($C$23/($F$23*12),0),0)</f>
        <v/>
      </c>
      <c r="T72" s="21">
        <f>IF(AND(T$1*12+T$2&gt;=$D$23*12+$E$23,T$1*12+T$2&lt;$D$23*12+$E$23+$F$23*12),ROUND($C$23/($F$23*12),0),0)</f>
        <v/>
      </c>
      <c r="U72" s="21">
        <f>IF(AND(U$1*12+U$2&gt;=$D$23*12+$E$23,U$1*12+U$2&lt;$D$23*12+$E$23+$F$23*12),ROUND($C$23/($F$23*12),0),0)</f>
        <v/>
      </c>
      <c r="V72" s="21">
        <f>IF(AND(V$1*12+V$2&gt;=$D$23*12+$E$23,V$1*12+V$2&lt;$D$23*12+$E$23+$F$23*12),ROUND($C$23/($F$23*12),0),0)</f>
        <v/>
      </c>
      <c r="W72" s="21">
        <f>IF(AND(W$1*12+W$2&gt;=$D$23*12+$E$23,W$1*12+W$2&lt;$D$23*12+$E$23+$F$23*12),ROUND($C$23/($F$23*12),0),0)</f>
        <v/>
      </c>
      <c r="X72" s="21">
        <f>IF(AND(X$1*12+X$2&gt;=$D$23*12+$E$23,X$1*12+X$2&lt;$D$23*12+$E$23+$F$23*12),ROUND($C$23/($F$23*12),0),0)</f>
        <v/>
      </c>
      <c r="Y72" s="21">
        <f>IF(AND(Y$1*12+Y$2&gt;=$D$23*12+$E$23,Y$1*12+Y$2&lt;$D$23*12+$E$23+$F$23*12),ROUND($C$23/($F$23*12),0),0)</f>
        <v/>
      </c>
      <c r="Z72" s="21">
        <f>IF(AND(Z$1*12+Z$2&gt;=$D$23*12+$E$23,Z$1*12+Z$2&lt;$D$23*12+$E$23+$F$23*12),ROUND($C$23/($F$23*12),0),0)</f>
        <v/>
      </c>
      <c r="AA72" s="21">
        <f>IF(AND(AA$1*12+AA$2&gt;=$D$23*12+$E$23,AA$1*12+AA$2&lt;$D$23*12+$E$23+$F$23*12),ROUND($C$23/($F$23*12),0),0)</f>
        <v/>
      </c>
      <c r="AB72" s="21">
        <f>IF(AND(AB$1*12+AB$2&gt;=$D$23*12+$E$23,AB$1*12+AB$2&lt;$D$23*12+$E$23+$F$23*12),ROUND($C$23/($F$23*12),0),0)</f>
        <v/>
      </c>
      <c r="AC72" s="21">
        <f>IF(AND(AC$1*12+AC$2&gt;=$D$23*12+$E$23,AC$1*12+AC$2&lt;$D$23*12+$E$23+$F$23*12),ROUND($C$23/($F$23*12),0),0)</f>
        <v/>
      </c>
      <c r="AD72" s="21">
        <f>IF(AND(AD$1*12+AD$2&gt;=$D$23*12+$E$23,AD$1*12+AD$2&lt;$D$23*12+$E$23+$F$23*12),ROUND($C$23/($F$23*12),0),0)</f>
        <v/>
      </c>
      <c r="AE72" s="21">
        <f>IF(AND(AE$1*12+AE$2&gt;=$D$23*12+$E$23,AE$1*12+AE$2&lt;$D$23*12+$E$23+$F$23*12),ROUND($C$23/($F$23*12),0),0)</f>
        <v/>
      </c>
      <c r="AF72" s="21">
        <f>IF(AND(AF$1*12+AF$2&gt;=$D$23*12+$E$23,AF$1*12+AF$2&lt;$D$23*12+$E$23+$F$23*12),ROUND($C$23/($F$23*12),0),0)</f>
        <v/>
      </c>
      <c r="AG72" s="21">
        <f>IF(AND(AG$1*12+AG$2&gt;=$D$23*12+$E$23,AG$1*12+AG$2&lt;$D$23*12+$E$23+$F$23*12),ROUND($C$23/($F$23*12),0),0)</f>
        <v/>
      </c>
      <c r="AH72" s="21">
        <f>IF(AND(AH$1*12+AH$2&gt;=$D$23*12+$E$23,AH$1*12+AH$2&lt;$D$23*12+$E$23+$F$23*12),ROUND($C$23/($F$23*12),0),0)</f>
        <v/>
      </c>
      <c r="AI72" s="21">
        <f>IF(AND(AI$1*12+AI$2&gt;=$D$23*12+$E$23,AI$1*12+AI$2&lt;$D$23*12+$E$23+$F$23*12),ROUND($C$23/($F$23*12),0),0)</f>
        <v/>
      </c>
      <c r="AJ72" s="21">
        <f>IF(AND(AJ$1*12+AJ$2&gt;=$D$23*12+$E$23,AJ$1*12+AJ$2&lt;$D$23*12+$E$23+$F$23*12),ROUND($C$23/($F$23*12),0),0)</f>
        <v/>
      </c>
      <c r="AK72" s="21">
        <f>IF(AND(AK$1*12+AK$2&gt;=$D$23*12+$E$23,AK$1*12+AK$2&lt;$D$23*12+$E$23+$F$23*12),ROUND($C$23/($F$23*12),0),0)</f>
        <v/>
      </c>
      <c r="AL72" s="21">
        <f>IF(AND(AL$1*12+AL$2&gt;=$D$23*12+$E$23,AL$1*12+AL$2&lt;$D$23*12+$E$23+$F$23*12),ROUND($C$23/($F$23*12),0),0)</f>
        <v/>
      </c>
      <c r="AM72" s="21">
        <f>IF(AND(AM$1*12+AM$2&gt;=$D$23*12+$E$23,AM$1*12+AM$2&lt;$D$23*12+$E$23+$F$23*12),ROUND($C$23/($F$23*12),0),0)</f>
        <v/>
      </c>
      <c r="AN72" s="21">
        <f>IF(AND(AN$1*12+AN$2&gt;=$D$23*12+$E$23,AN$1*12+AN$2&lt;$D$23*12+$E$23+$F$23*12),ROUND($C$23/($F$23*12),0),0)</f>
        <v/>
      </c>
      <c r="AO72" s="21">
        <f>IF(AND(AO$1*12+AO$2&gt;=$D$23*12+$E$23,AO$1*12+AO$2&lt;$D$23*12+$E$23+$F$23*12),ROUND($C$23/($F$23*12),0),0)</f>
        <v/>
      </c>
      <c r="AP72" s="21">
        <f>IF(AND(AP$1*12+AP$2&gt;=$D$23*12+$E$23,AP$1*12+AP$2&lt;$D$23*12+$E$23+$F$23*12),ROUND($C$23/($F$23*12),0),0)</f>
        <v/>
      </c>
      <c r="AQ72" s="21">
        <f>IF(AND(AQ$1*12+AQ$2&gt;=$D$23*12+$E$23,AQ$1*12+AQ$2&lt;$D$23*12+$E$23+$F$23*12),ROUND($C$23/($F$23*12),0),0)</f>
        <v/>
      </c>
      <c r="AR72" s="21">
        <f>IF(AND(AR$1*12+AR$2&gt;=$D$23*12+$E$23,AR$1*12+AR$2&lt;$D$23*12+$E$23+$F$23*12),ROUND($C$23/($F$23*12),0),0)</f>
        <v/>
      </c>
      <c r="AS72" s="21">
        <f>IF(AND(AS$1*12+AS$2&gt;=$D$23*12+$E$23,AS$1*12+AS$2&lt;$D$23*12+$E$23+$F$23*12),ROUND($C$23/($F$23*12),0),0)</f>
        <v/>
      </c>
      <c r="AT72" s="21">
        <f>IF(AND(AT$1*12+AT$2&gt;=$D$23*12+$E$23,AT$1*12+AT$2&lt;$D$23*12+$E$23+$F$23*12),ROUND($C$23/($F$23*12),0),0)</f>
        <v/>
      </c>
      <c r="AU72" s="21">
        <f>IF(AND(AU$1*12+AU$2&gt;=$D$23*12+$E$23,AU$1*12+AU$2&lt;$D$23*12+$E$23+$F$23*12),ROUND($C$23/($F$23*12),0),0)</f>
        <v/>
      </c>
      <c r="AV72" s="21">
        <f>IF(AND(AV$1*12+AV$2&gt;=$D$23*12+$E$23,AV$1*12+AV$2&lt;$D$23*12+$E$23+$F$23*12),ROUND($C$23/($F$23*12),0),0)</f>
        <v/>
      </c>
      <c r="AW72" s="21">
        <f>IF(AND(AW$1*12+AW$2&gt;=$D$23*12+$E$23,AW$1*12+AW$2&lt;$D$23*12+$E$23+$F$23*12),ROUND($C$23/($F$23*12),0),0)</f>
        <v/>
      </c>
      <c r="AX72" s="21">
        <f>IF(AND(AX$1*12+AX$2&gt;=$D$23*12+$E$23,AX$1*12+AX$2&lt;$D$23*12+$E$23+$F$23*12),ROUND($C$23/($F$23*12),0),0)</f>
        <v/>
      </c>
      <c r="AY72" s="21">
        <f>IF(AND(AY$1*12+AY$2&gt;=$D$23*12+$E$23,AY$1*12+AY$2&lt;$D$23*12+$E$23+$F$23*12),ROUND($C$23/($F$23*12),0),0)</f>
        <v/>
      </c>
      <c r="AZ72" s="21">
        <f>IF(AND(AZ$1*12+AZ$2&gt;=$D$23*12+$E$23,AZ$1*12+AZ$2&lt;$D$23*12+$E$23+$F$23*12),ROUND($C$23/($F$23*12),0),0)</f>
        <v/>
      </c>
      <c r="BA72" s="21">
        <f>IF(AND(BA$1*12+BA$2&gt;=$D$23*12+$E$23,BA$1*12+BA$2&lt;$D$23*12+$E$23+$F$23*12),ROUND($C$23/($F$23*12),0),0)</f>
        <v/>
      </c>
      <c r="BB72" s="21">
        <f>IF(AND(BB$1*12+BB$2&gt;=$D$23*12+$E$23,BB$1*12+BB$2&lt;$D$23*12+$E$23+$F$23*12),ROUND($C$23/($F$23*12),0),0)</f>
        <v/>
      </c>
    </row>
    <row r="73">
      <c r="A73" t="inlineStr">
        <is>
          <t>Ausstattung Arbeitsplatz — AfA</t>
        </is>
      </c>
      <c r="B73" s="21">
        <f>IF(AND(B$1*12+B$2&gt;=$D$24*12+$E$24,B$1*12+B$2&lt;$D$24*12+$E$24+$F$24*12),ROUND($C$24/($F$24*12),0),0)</f>
        <v/>
      </c>
      <c r="C73" s="21">
        <f>IF(AND(C$1*12+C$2&gt;=$D$24*12+$E$24,C$1*12+C$2&lt;$D$24*12+$E$24+$F$24*12),ROUND($C$24/($F$24*12),0),0)</f>
        <v/>
      </c>
      <c r="D73" s="21">
        <f>IF(AND(D$1*12+D$2&gt;=$D$24*12+$E$24,D$1*12+D$2&lt;$D$24*12+$E$24+$F$24*12),ROUND($C$24/($F$24*12),0),0)</f>
        <v/>
      </c>
      <c r="E73" s="21">
        <f>IF(AND(E$1*12+E$2&gt;=$D$24*12+$E$24,E$1*12+E$2&lt;$D$24*12+$E$24+$F$24*12),ROUND($C$24/($F$24*12),0),0)</f>
        <v/>
      </c>
      <c r="F73" s="21">
        <f>IF(AND(F$1*12+F$2&gt;=$D$24*12+$E$24,F$1*12+F$2&lt;$D$24*12+$E$24+$F$24*12),ROUND($C$24/($F$24*12),0),0)</f>
        <v/>
      </c>
      <c r="G73" s="21">
        <f>IF(AND(G$1*12+G$2&gt;=$D$24*12+$E$24,G$1*12+G$2&lt;$D$24*12+$E$24+$F$24*12),ROUND($C$24/($F$24*12),0),0)</f>
        <v/>
      </c>
      <c r="H73" s="21">
        <f>IF(AND(H$1*12+H$2&gt;=$D$24*12+$E$24,H$1*12+H$2&lt;$D$24*12+$E$24+$F$24*12),ROUND($C$24/($F$24*12),0),0)</f>
        <v/>
      </c>
      <c r="I73" s="21">
        <f>IF(AND(I$1*12+I$2&gt;=$D$24*12+$E$24,I$1*12+I$2&lt;$D$24*12+$E$24+$F$24*12),ROUND($C$24/($F$24*12),0),0)</f>
        <v/>
      </c>
      <c r="J73" s="21">
        <f>IF(AND(J$1*12+J$2&gt;=$D$24*12+$E$24,J$1*12+J$2&lt;$D$24*12+$E$24+$F$24*12),ROUND($C$24/($F$24*12),0),0)</f>
        <v/>
      </c>
      <c r="K73" s="21">
        <f>IF(AND(K$1*12+K$2&gt;=$D$24*12+$E$24,K$1*12+K$2&lt;$D$24*12+$E$24+$F$24*12),ROUND($C$24/($F$24*12),0),0)</f>
        <v/>
      </c>
      <c r="L73" s="21">
        <f>IF(AND(L$1*12+L$2&gt;=$D$24*12+$E$24,L$1*12+L$2&lt;$D$24*12+$E$24+$F$24*12),ROUND($C$24/($F$24*12),0),0)</f>
        <v/>
      </c>
      <c r="M73" s="21">
        <f>IF(AND(M$1*12+M$2&gt;=$D$24*12+$E$24,M$1*12+M$2&lt;$D$24*12+$E$24+$F$24*12),ROUND($C$24/($F$24*12),0),0)</f>
        <v/>
      </c>
      <c r="N73" s="21">
        <f>IF(AND(N$1*12+N$2&gt;=$D$24*12+$E$24,N$1*12+N$2&lt;$D$24*12+$E$24+$F$24*12),ROUND($C$24/($F$24*12),0),0)</f>
        <v/>
      </c>
      <c r="O73" s="21">
        <f>IF(AND(O$1*12+O$2&gt;=$D$24*12+$E$24,O$1*12+O$2&lt;$D$24*12+$E$24+$F$24*12),ROUND($C$24/($F$24*12),0),0)</f>
        <v/>
      </c>
      <c r="P73" s="21">
        <f>IF(AND(P$1*12+P$2&gt;=$D$24*12+$E$24,P$1*12+P$2&lt;$D$24*12+$E$24+$F$24*12),ROUND($C$24/($F$24*12),0),0)</f>
        <v/>
      </c>
      <c r="Q73" s="21">
        <f>IF(AND(Q$1*12+Q$2&gt;=$D$24*12+$E$24,Q$1*12+Q$2&lt;$D$24*12+$E$24+$F$24*12),ROUND($C$24/($F$24*12),0),0)</f>
        <v/>
      </c>
      <c r="R73" s="21">
        <f>IF(AND(R$1*12+R$2&gt;=$D$24*12+$E$24,R$1*12+R$2&lt;$D$24*12+$E$24+$F$24*12),ROUND($C$24/($F$24*12),0),0)</f>
        <v/>
      </c>
      <c r="S73" s="21">
        <f>IF(AND(S$1*12+S$2&gt;=$D$24*12+$E$24,S$1*12+S$2&lt;$D$24*12+$E$24+$F$24*12),ROUND($C$24/($F$24*12),0),0)</f>
        <v/>
      </c>
      <c r="T73" s="21">
        <f>IF(AND(T$1*12+T$2&gt;=$D$24*12+$E$24,T$1*12+T$2&lt;$D$24*12+$E$24+$F$24*12),ROUND($C$24/($F$24*12),0),0)</f>
        <v/>
      </c>
      <c r="U73" s="21">
        <f>IF(AND(U$1*12+U$2&gt;=$D$24*12+$E$24,U$1*12+U$2&lt;$D$24*12+$E$24+$F$24*12),ROUND($C$24/($F$24*12),0),0)</f>
        <v/>
      </c>
      <c r="V73" s="21">
        <f>IF(AND(V$1*12+V$2&gt;=$D$24*12+$E$24,V$1*12+V$2&lt;$D$24*12+$E$24+$F$24*12),ROUND($C$24/($F$24*12),0),0)</f>
        <v/>
      </c>
      <c r="W73" s="21">
        <f>IF(AND(W$1*12+W$2&gt;=$D$24*12+$E$24,W$1*12+W$2&lt;$D$24*12+$E$24+$F$24*12),ROUND($C$24/($F$24*12),0),0)</f>
        <v/>
      </c>
      <c r="X73" s="21">
        <f>IF(AND(X$1*12+X$2&gt;=$D$24*12+$E$24,X$1*12+X$2&lt;$D$24*12+$E$24+$F$24*12),ROUND($C$24/($F$24*12),0),0)</f>
        <v/>
      </c>
      <c r="Y73" s="21">
        <f>IF(AND(Y$1*12+Y$2&gt;=$D$24*12+$E$24,Y$1*12+Y$2&lt;$D$24*12+$E$24+$F$24*12),ROUND($C$24/($F$24*12),0),0)</f>
        <v/>
      </c>
      <c r="Z73" s="21">
        <f>IF(AND(Z$1*12+Z$2&gt;=$D$24*12+$E$24,Z$1*12+Z$2&lt;$D$24*12+$E$24+$F$24*12),ROUND($C$24/($F$24*12),0),0)</f>
        <v/>
      </c>
      <c r="AA73" s="21">
        <f>IF(AND(AA$1*12+AA$2&gt;=$D$24*12+$E$24,AA$1*12+AA$2&lt;$D$24*12+$E$24+$F$24*12),ROUND($C$24/($F$24*12),0),0)</f>
        <v/>
      </c>
      <c r="AB73" s="21">
        <f>IF(AND(AB$1*12+AB$2&gt;=$D$24*12+$E$24,AB$1*12+AB$2&lt;$D$24*12+$E$24+$F$24*12),ROUND($C$24/($F$24*12),0),0)</f>
        <v/>
      </c>
      <c r="AC73" s="21">
        <f>IF(AND(AC$1*12+AC$2&gt;=$D$24*12+$E$24,AC$1*12+AC$2&lt;$D$24*12+$E$24+$F$24*12),ROUND($C$24/($F$24*12),0),0)</f>
        <v/>
      </c>
      <c r="AD73" s="21">
        <f>IF(AND(AD$1*12+AD$2&gt;=$D$24*12+$E$24,AD$1*12+AD$2&lt;$D$24*12+$E$24+$F$24*12),ROUND($C$24/($F$24*12),0),0)</f>
        <v/>
      </c>
      <c r="AE73" s="21">
        <f>IF(AND(AE$1*12+AE$2&gt;=$D$24*12+$E$24,AE$1*12+AE$2&lt;$D$24*12+$E$24+$F$24*12),ROUND($C$24/($F$24*12),0),0)</f>
        <v/>
      </c>
      <c r="AF73" s="21">
        <f>IF(AND(AF$1*12+AF$2&gt;=$D$24*12+$E$24,AF$1*12+AF$2&lt;$D$24*12+$E$24+$F$24*12),ROUND($C$24/($F$24*12),0),0)</f>
        <v/>
      </c>
      <c r="AG73" s="21">
        <f>IF(AND(AG$1*12+AG$2&gt;=$D$24*12+$E$24,AG$1*12+AG$2&lt;$D$24*12+$E$24+$F$24*12),ROUND($C$24/($F$24*12),0),0)</f>
        <v/>
      </c>
      <c r="AH73" s="21">
        <f>IF(AND(AH$1*12+AH$2&gt;=$D$24*12+$E$24,AH$1*12+AH$2&lt;$D$24*12+$E$24+$F$24*12),ROUND($C$24/($F$24*12),0),0)</f>
        <v/>
      </c>
      <c r="AI73" s="21">
        <f>IF(AND(AI$1*12+AI$2&gt;=$D$24*12+$E$24,AI$1*12+AI$2&lt;$D$24*12+$E$24+$F$24*12),ROUND($C$24/($F$24*12),0),0)</f>
        <v/>
      </c>
      <c r="AJ73" s="21">
        <f>IF(AND(AJ$1*12+AJ$2&gt;=$D$24*12+$E$24,AJ$1*12+AJ$2&lt;$D$24*12+$E$24+$F$24*12),ROUND($C$24/($F$24*12),0),0)</f>
        <v/>
      </c>
      <c r="AK73" s="21">
        <f>IF(AND(AK$1*12+AK$2&gt;=$D$24*12+$E$24,AK$1*12+AK$2&lt;$D$24*12+$E$24+$F$24*12),ROUND($C$24/($F$24*12),0),0)</f>
        <v/>
      </c>
      <c r="AL73" s="21">
        <f>IF(AND(AL$1*12+AL$2&gt;=$D$24*12+$E$24,AL$1*12+AL$2&lt;$D$24*12+$E$24+$F$24*12),ROUND($C$24/($F$24*12),0),0)</f>
        <v/>
      </c>
      <c r="AM73" s="21">
        <f>IF(AND(AM$1*12+AM$2&gt;=$D$24*12+$E$24,AM$1*12+AM$2&lt;$D$24*12+$E$24+$F$24*12),ROUND($C$24/($F$24*12),0),0)</f>
        <v/>
      </c>
      <c r="AN73" s="21">
        <f>IF(AND(AN$1*12+AN$2&gt;=$D$24*12+$E$24,AN$1*12+AN$2&lt;$D$24*12+$E$24+$F$24*12),ROUND($C$24/($F$24*12),0),0)</f>
        <v/>
      </c>
      <c r="AO73" s="21">
        <f>IF(AND(AO$1*12+AO$2&gt;=$D$24*12+$E$24,AO$1*12+AO$2&lt;$D$24*12+$E$24+$F$24*12),ROUND($C$24/($F$24*12),0),0)</f>
        <v/>
      </c>
      <c r="AP73" s="21">
        <f>IF(AND(AP$1*12+AP$2&gt;=$D$24*12+$E$24,AP$1*12+AP$2&lt;$D$24*12+$E$24+$F$24*12),ROUND($C$24/($F$24*12),0),0)</f>
        <v/>
      </c>
      <c r="AQ73" s="21">
        <f>IF(AND(AQ$1*12+AQ$2&gt;=$D$24*12+$E$24,AQ$1*12+AQ$2&lt;$D$24*12+$E$24+$F$24*12),ROUND($C$24/($F$24*12),0),0)</f>
        <v/>
      </c>
      <c r="AR73" s="21">
        <f>IF(AND(AR$1*12+AR$2&gt;=$D$24*12+$E$24,AR$1*12+AR$2&lt;$D$24*12+$E$24+$F$24*12),ROUND($C$24/($F$24*12),0),0)</f>
        <v/>
      </c>
      <c r="AS73" s="21">
        <f>IF(AND(AS$1*12+AS$2&gt;=$D$24*12+$E$24,AS$1*12+AS$2&lt;$D$24*12+$E$24+$F$24*12),ROUND($C$24/($F$24*12),0),0)</f>
        <v/>
      </c>
      <c r="AT73" s="21">
        <f>IF(AND(AT$1*12+AT$2&gt;=$D$24*12+$E$24,AT$1*12+AT$2&lt;$D$24*12+$E$24+$F$24*12),ROUND($C$24/($F$24*12),0),0)</f>
        <v/>
      </c>
      <c r="AU73" s="21">
        <f>IF(AND(AU$1*12+AU$2&gt;=$D$24*12+$E$24,AU$1*12+AU$2&lt;$D$24*12+$E$24+$F$24*12),ROUND($C$24/($F$24*12),0),0)</f>
        <v/>
      </c>
      <c r="AV73" s="21">
        <f>IF(AND(AV$1*12+AV$2&gt;=$D$24*12+$E$24,AV$1*12+AV$2&lt;$D$24*12+$E$24+$F$24*12),ROUND($C$24/($F$24*12),0),0)</f>
        <v/>
      </c>
      <c r="AW73" s="21">
        <f>IF(AND(AW$1*12+AW$2&gt;=$D$24*12+$E$24,AW$1*12+AW$2&lt;$D$24*12+$E$24+$F$24*12),ROUND($C$24/($F$24*12),0),0)</f>
        <v/>
      </c>
      <c r="AX73" s="21">
        <f>IF(AND(AX$1*12+AX$2&gt;=$D$24*12+$E$24,AX$1*12+AX$2&lt;$D$24*12+$E$24+$F$24*12),ROUND($C$24/($F$24*12),0),0)</f>
        <v/>
      </c>
      <c r="AY73" s="21">
        <f>IF(AND(AY$1*12+AY$2&gt;=$D$24*12+$E$24,AY$1*12+AY$2&lt;$D$24*12+$E$24+$F$24*12),ROUND($C$24/($F$24*12),0),0)</f>
        <v/>
      </c>
      <c r="AZ73" s="21">
        <f>IF(AND(AZ$1*12+AZ$2&gt;=$D$24*12+$E$24,AZ$1*12+AZ$2&lt;$D$24*12+$E$24+$F$24*12),ROUND($C$24/($F$24*12),0),0)</f>
        <v/>
      </c>
      <c r="BA73" s="21">
        <f>IF(AND(BA$1*12+BA$2&gt;=$D$24*12+$E$24,BA$1*12+BA$2&lt;$D$24*12+$E$24+$F$24*12),ROUND($C$24/($F$24*12),0),0)</f>
        <v/>
      </c>
      <c r="BB73" s="21">
        <f>IF(AND(BB$1*12+BB$2&gt;=$D$24*12+$E$24,BB$1*12+BB$2&lt;$D$24*12+$E$24+$F$24*12),ROUND($C$24/($F$24*12),0),0)</f>
        <v/>
      </c>
    </row>
    <row r="74">
      <c r="A74" t="inlineStr">
        <is>
          <t>Mac Studio (LLM Training) — AfA</t>
        </is>
      </c>
      <c r="B74" s="21">
        <f>IF(AND(B$1*12+B$2&gt;=$D$25*12+$E$25,B$1*12+B$2&lt;$D$25*12+$E$25+$F$25*12),ROUND($C$25/($F$25*12),0),0)</f>
        <v/>
      </c>
      <c r="C74" s="21">
        <f>IF(AND(C$1*12+C$2&gt;=$D$25*12+$E$25,C$1*12+C$2&lt;$D$25*12+$E$25+$F$25*12),ROUND($C$25/($F$25*12),0),0)</f>
        <v/>
      </c>
      <c r="D74" s="21">
        <f>IF(AND(D$1*12+D$2&gt;=$D$25*12+$E$25,D$1*12+D$2&lt;$D$25*12+$E$25+$F$25*12),ROUND($C$25/($F$25*12),0),0)</f>
        <v/>
      </c>
      <c r="E74" s="21">
        <f>IF(AND(E$1*12+E$2&gt;=$D$25*12+$E$25,E$1*12+E$2&lt;$D$25*12+$E$25+$F$25*12),ROUND($C$25/($F$25*12),0),0)</f>
        <v/>
      </c>
      <c r="F74" s="21">
        <f>IF(AND(F$1*12+F$2&gt;=$D$25*12+$E$25,F$1*12+F$2&lt;$D$25*12+$E$25+$F$25*12),ROUND($C$25/($F$25*12),0),0)</f>
        <v/>
      </c>
      <c r="G74" s="21">
        <f>IF(AND(G$1*12+G$2&gt;=$D$25*12+$E$25,G$1*12+G$2&lt;$D$25*12+$E$25+$F$25*12),ROUND($C$25/($F$25*12),0),0)</f>
        <v/>
      </c>
      <c r="H74" s="21">
        <f>IF(AND(H$1*12+H$2&gt;=$D$25*12+$E$25,H$1*12+H$2&lt;$D$25*12+$E$25+$F$25*12),ROUND($C$25/($F$25*12),0),0)</f>
        <v/>
      </c>
      <c r="I74" s="21">
        <f>IF(AND(I$1*12+I$2&gt;=$D$25*12+$E$25,I$1*12+I$2&lt;$D$25*12+$E$25+$F$25*12),ROUND($C$25/($F$25*12),0),0)</f>
        <v/>
      </c>
      <c r="J74" s="21">
        <f>IF(AND(J$1*12+J$2&gt;=$D$25*12+$E$25,J$1*12+J$2&lt;$D$25*12+$E$25+$F$25*12),ROUND($C$25/($F$25*12),0),0)</f>
        <v/>
      </c>
      <c r="K74" s="21">
        <f>IF(AND(K$1*12+K$2&gt;=$D$25*12+$E$25,K$1*12+K$2&lt;$D$25*12+$E$25+$F$25*12),ROUND($C$25/($F$25*12),0),0)</f>
        <v/>
      </c>
      <c r="L74" s="21">
        <f>IF(AND(L$1*12+L$2&gt;=$D$25*12+$E$25,L$1*12+L$2&lt;$D$25*12+$E$25+$F$25*12),ROUND($C$25/($F$25*12),0),0)</f>
        <v/>
      </c>
      <c r="M74" s="21">
        <f>IF(AND(M$1*12+M$2&gt;=$D$25*12+$E$25,M$1*12+M$2&lt;$D$25*12+$E$25+$F$25*12),ROUND($C$25/($F$25*12),0),0)</f>
        <v/>
      </c>
      <c r="N74" s="21">
        <f>IF(AND(N$1*12+N$2&gt;=$D$25*12+$E$25,N$1*12+N$2&lt;$D$25*12+$E$25+$F$25*12),ROUND($C$25/($F$25*12),0),0)</f>
        <v/>
      </c>
      <c r="O74" s="21">
        <f>IF(AND(O$1*12+O$2&gt;=$D$25*12+$E$25,O$1*12+O$2&lt;$D$25*12+$E$25+$F$25*12),ROUND($C$25/($F$25*12),0),0)</f>
        <v/>
      </c>
      <c r="P74" s="21">
        <f>IF(AND(P$1*12+P$2&gt;=$D$25*12+$E$25,P$1*12+P$2&lt;$D$25*12+$E$25+$F$25*12),ROUND($C$25/($F$25*12),0),0)</f>
        <v/>
      </c>
      <c r="Q74" s="21">
        <f>IF(AND(Q$1*12+Q$2&gt;=$D$25*12+$E$25,Q$1*12+Q$2&lt;$D$25*12+$E$25+$F$25*12),ROUND($C$25/($F$25*12),0),0)</f>
        <v/>
      </c>
      <c r="R74" s="21">
        <f>IF(AND(R$1*12+R$2&gt;=$D$25*12+$E$25,R$1*12+R$2&lt;$D$25*12+$E$25+$F$25*12),ROUND($C$25/($F$25*12),0),0)</f>
        <v/>
      </c>
      <c r="S74" s="21">
        <f>IF(AND(S$1*12+S$2&gt;=$D$25*12+$E$25,S$1*12+S$2&lt;$D$25*12+$E$25+$F$25*12),ROUND($C$25/($F$25*12),0),0)</f>
        <v/>
      </c>
      <c r="T74" s="21">
        <f>IF(AND(T$1*12+T$2&gt;=$D$25*12+$E$25,T$1*12+T$2&lt;$D$25*12+$E$25+$F$25*12),ROUND($C$25/($F$25*12),0),0)</f>
        <v/>
      </c>
      <c r="U74" s="21">
        <f>IF(AND(U$1*12+U$2&gt;=$D$25*12+$E$25,U$1*12+U$2&lt;$D$25*12+$E$25+$F$25*12),ROUND($C$25/($F$25*12),0),0)</f>
        <v/>
      </c>
      <c r="V74" s="21">
        <f>IF(AND(V$1*12+V$2&gt;=$D$25*12+$E$25,V$1*12+V$2&lt;$D$25*12+$E$25+$F$25*12),ROUND($C$25/($F$25*12),0),0)</f>
        <v/>
      </c>
      <c r="W74" s="21">
        <f>IF(AND(W$1*12+W$2&gt;=$D$25*12+$E$25,W$1*12+W$2&lt;$D$25*12+$E$25+$F$25*12),ROUND($C$25/($F$25*12),0),0)</f>
        <v/>
      </c>
      <c r="X74" s="21">
        <f>IF(AND(X$1*12+X$2&gt;=$D$25*12+$E$25,X$1*12+X$2&lt;$D$25*12+$E$25+$F$25*12),ROUND($C$25/($F$25*12),0),0)</f>
        <v/>
      </c>
      <c r="Y74" s="21">
        <f>IF(AND(Y$1*12+Y$2&gt;=$D$25*12+$E$25,Y$1*12+Y$2&lt;$D$25*12+$E$25+$F$25*12),ROUND($C$25/($F$25*12),0),0)</f>
        <v/>
      </c>
      <c r="Z74" s="21">
        <f>IF(AND(Z$1*12+Z$2&gt;=$D$25*12+$E$25,Z$1*12+Z$2&lt;$D$25*12+$E$25+$F$25*12),ROUND($C$25/($F$25*12),0),0)</f>
        <v/>
      </c>
      <c r="AA74" s="21">
        <f>IF(AND(AA$1*12+AA$2&gt;=$D$25*12+$E$25,AA$1*12+AA$2&lt;$D$25*12+$E$25+$F$25*12),ROUND($C$25/($F$25*12),0),0)</f>
        <v/>
      </c>
      <c r="AB74" s="21">
        <f>IF(AND(AB$1*12+AB$2&gt;=$D$25*12+$E$25,AB$1*12+AB$2&lt;$D$25*12+$E$25+$F$25*12),ROUND($C$25/($F$25*12),0),0)</f>
        <v/>
      </c>
      <c r="AC74" s="21">
        <f>IF(AND(AC$1*12+AC$2&gt;=$D$25*12+$E$25,AC$1*12+AC$2&lt;$D$25*12+$E$25+$F$25*12),ROUND($C$25/($F$25*12),0),0)</f>
        <v/>
      </c>
      <c r="AD74" s="21">
        <f>IF(AND(AD$1*12+AD$2&gt;=$D$25*12+$E$25,AD$1*12+AD$2&lt;$D$25*12+$E$25+$F$25*12),ROUND($C$25/($F$25*12),0),0)</f>
        <v/>
      </c>
      <c r="AE74" s="21">
        <f>IF(AND(AE$1*12+AE$2&gt;=$D$25*12+$E$25,AE$1*12+AE$2&lt;$D$25*12+$E$25+$F$25*12),ROUND($C$25/($F$25*12),0),0)</f>
        <v/>
      </c>
      <c r="AF74" s="21">
        <f>IF(AND(AF$1*12+AF$2&gt;=$D$25*12+$E$25,AF$1*12+AF$2&lt;$D$25*12+$E$25+$F$25*12),ROUND($C$25/($F$25*12),0),0)</f>
        <v/>
      </c>
      <c r="AG74" s="21">
        <f>IF(AND(AG$1*12+AG$2&gt;=$D$25*12+$E$25,AG$1*12+AG$2&lt;$D$25*12+$E$25+$F$25*12),ROUND($C$25/($F$25*12),0),0)</f>
        <v/>
      </c>
      <c r="AH74" s="21">
        <f>IF(AND(AH$1*12+AH$2&gt;=$D$25*12+$E$25,AH$1*12+AH$2&lt;$D$25*12+$E$25+$F$25*12),ROUND($C$25/($F$25*12),0),0)</f>
        <v/>
      </c>
      <c r="AI74" s="21">
        <f>IF(AND(AI$1*12+AI$2&gt;=$D$25*12+$E$25,AI$1*12+AI$2&lt;$D$25*12+$E$25+$F$25*12),ROUND($C$25/($F$25*12),0),0)</f>
        <v/>
      </c>
      <c r="AJ74" s="21">
        <f>IF(AND(AJ$1*12+AJ$2&gt;=$D$25*12+$E$25,AJ$1*12+AJ$2&lt;$D$25*12+$E$25+$F$25*12),ROUND($C$25/($F$25*12),0),0)</f>
        <v/>
      </c>
      <c r="AK74" s="21">
        <f>IF(AND(AK$1*12+AK$2&gt;=$D$25*12+$E$25,AK$1*12+AK$2&lt;$D$25*12+$E$25+$F$25*12),ROUND($C$25/($F$25*12),0),0)</f>
        <v/>
      </c>
      <c r="AL74" s="21">
        <f>IF(AND(AL$1*12+AL$2&gt;=$D$25*12+$E$25,AL$1*12+AL$2&lt;$D$25*12+$E$25+$F$25*12),ROUND($C$25/($F$25*12),0),0)</f>
        <v/>
      </c>
      <c r="AM74" s="21">
        <f>IF(AND(AM$1*12+AM$2&gt;=$D$25*12+$E$25,AM$1*12+AM$2&lt;$D$25*12+$E$25+$F$25*12),ROUND($C$25/($F$25*12),0),0)</f>
        <v/>
      </c>
      <c r="AN74" s="21">
        <f>IF(AND(AN$1*12+AN$2&gt;=$D$25*12+$E$25,AN$1*12+AN$2&lt;$D$25*12+$E$25+$F$25*12),ROUND($C$25/($F$25*12),0),0)</f>
        <v/>
      </c>
      <c r="AO74" s="21">
        <f>IF(AND(AO$1*12+AO$2&gt;=$D$25*12+$E$25,AO$1*12+AO$2&lt;$D$25*12+$E$25+$F$25*12),ROUND($C$25/($F$25*12),0),0)</f>
        <v/>
      </c>
      <c r="AP74" s="21">
        <f>IF(AND(AP$1*12+AP$2&gt;=$D$25*12+$E$25,AP$1*12+AP$2&lt;$D$25*12+$E$25+$F$25*12),ROUND($C$25/($F$25*12),0),0)</f>
        <v/>
      </c>
      <c r="AQ74" s="21">
        <f>IF(AND(AQ$1*12+AQ$2&gt;=$D$25*12+$E$25,AQ$1*12+AQ$2&lt;$D$25*12+$E$25+$F$25*12),ROUND($C$25/($F$25*12),0),0)</f>
        <v/>
      </c>
      <c r="AR74" s="21">
        <f>IF(AND(AR$1*12+AR$2&gt;=$D$25*12+$E$25,AR$1*12+AR$2&lt;$D$25*12+$E$25+$F$25*12),ROUND($C$25/($F$25*12),0),0)</f>
        <v/>
      </c>
      <c r="AS74" s="21">
        <f>IF(AND(AS$1*12+AS$2&gt;=$D$25*12+$E$25,AS$1*12+AS$2&lt;$D$25*12+$E$25+$F$25*12),ROUND($C$25/($F$25*12),0),0)</f>
        <v/>
      </c>
      <c r="AT74" s="21">
        <f>IF(AND(AT$1*12+AT$2&gt;=$D$25*12+$E$25,AT$1*12+AT$2&lt;$D$25*12+$E$25+$F$25*12),ROUND($C$25/($F$25*12),0),0)</f>
        <v/>
      </c>
      <c r="AU74" s="21">
        <f>IF(AND(AU$1*12+AU$2&gt;=$D$25*12+$E$25,AU$1*12+AU$2&lt;$D$25*12+$E$25+$F$25*12),ROUND($C$25/($F$25*12),0),0)</f>
        <v/>
      </c>
      <c r="AV74" s="21">
        <f>IF(AND(AV$1*12+AV$2&gt;=$D$25*12+$E$25,AV$1*12+AV$2&lt;$D$25*12+$E$25+$F$25*12),ROUND($C$25/($F$25*12),0),0)</f>
        <v/>
      </c>
      <c r="AW74" s="21">
        <f>IF(AND(AW$1*12+AW$2&gt;=$D$25*12+$E$25,AW$1*12+AW$2&lt;$D$25*12+$E$25+$F$25*12),ROUND($C$25/($F$25*12),0),0)</f>
        <v/>
      </c>
      <c r="AX74" s="21">
        <f>IF(AND(AX$1*12+AX$2&gt;=$D$25*12+$E$25,AX$1*12+AX$2&lt;$D$25*12+$E$25+$F$25*12),ROUND($C$25/($F$25*12),0),0)</f>
        <v/>
      </c>
      <c r="AY74" s="21">
        <f>IF(AND(AY$1*12+AY$2&gt;=$D$25*12+$E$25,AY$1*12+AY$2&lt;$D$25*12+$E$25+$F$25*12),ROUND($C$25/($F$25*12),0),0)</f>
        <v/>
      </c>
      <c r="AZ74" s="21">
        <f>IF(AND(AZ$1*12+AZ$2&gt;=$D$25*12+$E$25,AZ$1*12+AZ$2&lt;$D$25*12+$E$25+$F$25*12),ROUND($C$25/($F$25*12),0),0)</f>
        <v/>
      </c>
      <c r="BA74" s="21">
        <f>IF(AND(BA$1*12+BA$2&gt;=$D$25*12+$E$25,BA$1*12+BA$2&lt;$D$25*12+$E$25+$F$25*12),ROUND($C$25/($F$25*12),0),0)</f>
        <v/>
      </c>
      <c r="BB74" s="21">
        <f>IF(AND(BB$1*12+BB$2&gt;=$D$25*12+$E$25,BB$1*12+BB$2&lt;$D$25*12+$E$25+$F$25*12),ROUND($C$25/($F$25*12),0),0)</f>
        <v/>
      </c>
    </row>
    <row r="75">
      <c r="A75" t="inlineStr">
        <is>
          <t>Markenanmeldung DPMA+EUIPO — AfA</t>
        </is>
      </c>
      <c r="B75" s="21">
        <f>IF(AND(B$1*12+B$2&gt;=$D$26*12+$E$26,B$1*12+B$2&lt;$D$26*12+$E$26+$F$26*12),ROUND($C$26/($F$26*12),0),0)</f>
        <v/>
      </c>
      <c r="C75" s="21">
        <f>IF(AND(C$1*12+C$2&gt;=$D$26*12+$E$26,C$1*12+C$2&lt;$D$26*12+$E$26+$F$26*12),ROUND($C$26/($F$26*12),0),0)</f>
        <v/>
      </c>
      <c r="D75" s="21">
        <f>IF(AND(D$1*12+D$2&gt;=$D$26*12+$E$26,D$1*12+D$2&lt;$D$26*12+$E$26+$F$26*12),ROUND($C$26/($F$26*12),0),0)</f>
        <v/>
      </c>
      <c r="E75" s="21">
        <f>IF(AND(E$1*12+E$2&gt;=$D$26*12+$E$26,E$1*12+E$2&lt;$D$26*12+$E$26+$F$26*12),ROUND($C$26/($F$26*12),0),0)</f>
        <v/>
      </c>
      <c r="F75" s="21">
        <f>IF(AND(F$1*12+F$2&gt;=$D$26*12+$E$26,F$1*12+F$2&lt;$D$26*12+$E$26+$F$26*12),ROUND($C$26/($F$26*12),0),0)</f>
        <v/>
      </c>
      <c r="G75" s="21">
        <f>IF(AND(G$1*12+G$2&gt;=$D$26*12+$E$26,G$1*12+G$2&lt;$D$26*12+$E$26+$F$26*12),ROUND($C$26/($F$26*12),0),0)</f>
        <v/>
      </c>
      <c r="H75" s="21">
        <f>IF(AND(H$1*12+H$2&gt;=$D$26*12+$E$26,H$1*12+H$2&lt;$D$26*12+$E$26+$F$26*12),ROUND($C$26/($F$26*12),0),0)</f>
        <v/>
      </c>
      <c r="I75" s="21">
        <f>IF(AND(I$1*12+I$2&gt;=$D$26*12+$E$26,I$1*12+I$2&lt;$D$26*12+$E$26+$F$26*12),ROUND($C$26/($F$26*12),0),0)</f>
        <v/>
      </c>
      <c r="J75" s="21">
        <f>IF(AND(J$1*12+J$2&gt;=$D$26*12+$E$26,J$1*12+J$2&lt;$D$26*12+$E$26+$F$26*12),ROUND($C$26/($F$26*12),0),0)</f>
        <v/>
      </c>
      <c r="K75" s="21">
        <f>IF(AND(K$1*12+K$2&gt;=$D$26*12+$E$26,K$1*12+K$2&lt;$D$26*12+$E$26+$F$26*12),ROUND($C$26/($F$26*12),0),0)</f>
        <v/>
      </c>
      <c r="L75" s="21">
        <f>IF(AND(L$1*12+L$2&gt;=$D$26*12+$E$26,L$1*12+L$2&lt;$D$26*12+$E$26+$F$26*12),ROUND($C$26/($F$26*12),0),0)</f>
        <v/>
      </c>
      <c r="M75" s="21">
        <f>IF(AND(M$1*12+M$2&gt;=$D$26*12+$E$26,M$1*12+M$2&lt;$D$26*12+$E$26+$F$26*12),ROUND($C$26/($F$26*12),0),0)</f>
        <v/>
      </c>
      <c r="N75" s="21">
        <f>IF(AND(N$1*12+N$2&gt;=$D$26*12+$E$26,N$1*12+N$2&lt;$D$26*12+$E$26+$F$26*12),ROUND($C$26/($F$26*12),0),0)</f>
        <v/>
      </c>
      <c r="O75" s="21">
        <f>IF(AND(O$1*12+O$2&gt;=$D$26*12+$E$26,O$1*12+O$2&lt;$D$26*12+$E$26+$F$26*12),ROUND($C$26/($F$26*12),0),0)</f>
        <v/>
      </c>
      <c r="P75" s="21">
        <f>IF(AND(P$1*12+P$2&gt;=$D$26*12+$E$26,P$1*12+P$2&lt;$D$26*12+$E$26+$F$26*12),ROUND($C$26/($F$26*12),0),0)</f>
        <v/>
      </c>
      <c r="Q75" s="21">
        <f>IF(AND(Q$1*12+Q$2&gt;=$D$26*12+$E$26,Q$1*12+Q$2&lt;$D$26*12+$E$26+$F$26*12),ROUND($C$26/($F$26*12),0),0)</f>
        <v/>
      </c>
      <c r="R75" s="21">
        <f>IF(AND(R$1*12+R$2&gt;=$D$26*12+$E$26,R$1*12+R$2&lt;$D$26*12+$E$26+$F$26*12),ROUND($C$26/($F$26*12),0),0)</f>
        <v/>
      </c>
      <c r="S75" s="21">
        <f>IF(AND(S$1*12+S$2&gt;=$D$26*12+$E$26,S$1*12+S$2&lt;$D$26*12+$E$26+$F$26*12),ROUND($C$26/($F$26*12),0),0)</f>
        <v/>
      </c>
      <c r="T75" s="21">
        <f>IF(AND(T$1*12+T$2&gt;=$D$26*12+$E$26,T$1*12+T$2&lt;$D$26*12+$E$26+$F$26*12),ROUND($C$26/($F$26*12),0),0)</f>
        <v/>
      </c>
      <c r="U75" s="21">
        <f>IF(AND(U$1*12+U$2&gt;=$D$26*12+$E$26,U$1*12+U$2&lt;$D$26*12+$E$26+$F$26*12),ROUND($C$26/($F$26*12),0),0)</f>
        <v/>
      </c>
      <c r="V75" s="21">
        <f>IF(AND(V$1*12+V$2&gt;=$D$26*12+$E$26,V$1*12+V$2&lt;$D$26*12+$E$26+$F$26*12),ROUND($C$26/($F$26*12),0),0)</f>
        <v/>
      </c>
      <c r="W75" s="21">
        <f>IF(AND(W$1*12+W$2&gt;=$D$26*12+$E$26,W$1*12+W$2&lt;$D$26*12+$E$26+$F$26*12),ROUND($C$26/($F$26*12),0),0)</f>
        <v/>
      </c>
      <c r="X75" s="21">
        <f>IF(AND(X$1*12+X$2&gt;=$D$26*12+$E$26,X$1*12+X$2&lt;$D$26*12+$E$26+$F$26*12),ROUND($C$26/($F$26*12),0),0)</f>
        <v/>
      </c>
      <c r="Y75" s="21">
        <f>IF(AND(Y$1*12+Y$2&gt;=$D$26*12+$E$26,Y$1*12+Y$2&lt;$D$26*12+$E$26+$F$26*12),ROUND($C$26/($F$26*12),0),0)</f>
        <v/>
      </c>
      <c r="Z75" s="21">
        <f>IF(AND(Z$1*12+Z$2&gt;=$D$26*12+$E$26,Z$1*12+Z$2&lt;$D$26*12+$E$26+$F$26*12),ROUND($C$26/($F$26*12),0),0)</f>
        <v/>
      </c>
      <c r="AA75" s="21">
        <f>IF(AND(AA$1*12+AA$2&gt;=$D$26*12+$E$26,AA$1*12+AA$2&lt;$D$26*12+$E$26+$F$26*12),ROUND($C$26/($F$26*12),0),0)</f>
        <v/>
      </c>
      <c r="AB75" s="21">
        <f>IF(AND(AB$1*12+AB$2&gt;=$D$26*12+$E$26,AB$1*12+AB$2&lt;$D$26*12+$E$26+$F$26*12),ROUND($C$26/($F$26*12),0),0)</f>
        <v/>
      </c>
      <c r="AC75" s="21">
        <f>IF(AND(AC$1*12+AC$2&gt;=$D$26*12+$E$26,AC$1*12+AC$2&lt;$D$26*12+$E$26+$F$26*12),ROUND($C$26/($F$26*12),0),0)</f>
        <v/>
      </c>
      <c r="AD75" s="21">
        <f>IF(AND(AD$1*12+AD$2&gt;=$D$26*12+$E$26,AD$1*12+AD$2&lt;$D$26*12+$E$26+$F$26*12),ROUND($C$26/($F$26*12),0),0)</f>
        <v/>
      </c>
      <c r="AE75" s="21">
        <f>IF(AND(AE$1*12+AE$2&gt;=$D$26*12+$E$26,AE$1*12+AE$2&lt;$D$26*12+$E$26+$F$26*12),ROUND($C$26/($F$26*12),0),0)</f>
        <v/>
      </c>
      <c r="AF75" s="21">
        <f>IF(AND(AF$1*12+AF$2&gt;=$D$26*12+$E$26,AF$1*12+AF$2&lt;$D$26*12+$E$26+$F$26*12),ROUND($C$26/($F$26*12),0),0)</f>
        <v/>
      </c>
      <c r="AG75" s="21">
        <f>IF(AND(AG$1*12+AG$2&gt;=$D$26*12+$E$26,AG$1*12+AG$2&lt;$D$26*12+$E$26+$F$26*12),ROUND($C$26/($F$26*12),0),0)</f>
        <v/>
      </c>
      <c r="AH75" s="21">
        <f>IF(AND(AH$1*12+AH$2&gt;=$D$26*12+$E$26,AH$1*12+AH$2&lt;$D$26*12+$E$26+$F$26*12),ROUND($C$26/($F$26*12),0),0)</f>
        <v/>
      </c>
      <c r="AI75" s="21">
        <f>IF(AND(AI$1*12+AI$2&gt;=$D$26*12+$E$26,AI$1*12+AI$2&lt;$D$26*12+$E$26+$F$26*12),ROUND($C$26/($F$26*12),0),0)</f>
        <v/>
      </c>
      <c r="AJ75" s="21">
        <f>IF(AND(AJ$1*12+AJ$2&gt;=$D$26*12+$E$26,AJ$1*12+AJ$2&lt;$D$26*12+$E$26+$F$26*12),ROUND($C$26/($F$26*12),0),0)</f>
        <v/>
      </c>
      <c r="AK75" s="21">
        <f>IF(AND(AK$1*12+AK$2&gt;=$D$26*12+$E$26,AK$1*12+AK$2&lt;$D$26*12+$E$26+$F$26*12),ROUND($C$26/($F$26*12),0),0)</f>
        <v/>
      </c>
      <c r="AL75" s="21">
        <f>IF(AND(AL$1*12+AL$2&gt;=$D$26*12+$E$26,AL$1*12+AL$2&lt;$D$26*12+$E$26+$F$26*12),ROUND($C$26/($F$26*12),0),0)</f>
        <v/>
      </c>
      <c r="AM75" s="21">
        <f>IF(AND(AM$1*12+AM$2&gt;=$D$26*12+$E$26,AM$1*12+AM$2&lt;$D$26*12+$E$26+$F$26*12),ROUND($C$26/($F$26*12),0),0)</f>
        <v/>
      </c>
      <c r="AN75" s="21">
        <f>IF(AND(AN$1*12+AN$2&gt;=$D$26*12+$E$26,AN$1*12+AN$2&lt;$D$26*12+$E$26+$F$26*12),ROUND($C$26/($F$26*12),0),0)</f>
        <v/>
      </c>
      <c r="AO75" s="21">
        <f>IF(AND(AO$1*12+AO$2&gt;=$D$26*12+$E$26,AO$1*12+AO$2&lt;$D$26*12+$E$26+$F$26*12),ROUND($C$26/($F$26*12),0),0)</f>
        <v/>
      </c>
      <c r="AP75" s="21">
        <f>IF(AND(AP$1*12+AP$2&gt;=$D$26*12+$E$26,AP$1*12+AP$2&lt;$D$26*12+$E$26+$F$26*12),ROUND($C$26/($F$26*12),0),0)</f>
        <v/>
      </c>
      <c r="AQ75" s="21">
        <f>IF(AND(AQ$1*12+AQ$2&gt;=$D$26*12+$E$26,AQ$1*12+AQ$2&lt;$D$26*12+$E$26+$F$26*12),ROUND($C$26/($F$26*12),0),0)</f>
        <v/>
      </c>
      <c r="AR75" s="21">
        <f>IF(AND(AR$1*12+AR$2&gt;=$D$26*12+$E$26,AR$1*12+AR$2&lt;$D$26*12+$E$26+$F$26*12),ROUND($C$26/($F$26*12),0),0)</f>
        <v/>
      </c>
      <c r="AS75" s="21">
        <f>IF(AND(AS$1*12+AS$2&gt;=$D$26*12+$E$26,AS$1*12+AS$2&lt;$D$26*12+$E$26+$F$26*12),ROUND($C$26/($F$26*12),0),0)</f>
        <v/>
      </c>
      <c r="AT75" s="21">
        <f>IF(AND(AT$1*12+AT$2&gt;=$D$26*12+$E$26,AT$1*12+AT$2&lt;$D$26*12+$E$26+$F$26*12),ROUND($C$26/($F$26*12),0),0)</f>
        <v/>
      </c>
      <c r="AU75" s="21">
        <f>IF(AND(AU$1*12+AU$2&gt;=$D$26*12+$E$26,AU$1*12+AU$2&lt;$D$26*12+$E$26+$F$26*12),ROUND($C$26/($F$26*12),0),0)</f>
        <v/>
      </c>
      <c r="AV75" s="21">
        <f>IF(AND(AV$1*12+AV$2&gt;=$D$26*12+$E$26,AV$1*12+AV$2&lt;$D$26*12+$E$26+$F$26*12),ROUND($C$26/($F$26*12),0),0)</f>
        <v/>
      </c>
      <c r="AW75" s="21">
        <f>IF(AND(AW$1*12+AW$2&gt;=$D$26*12+$E$26,AW$1*12+AW$2&lt;$D$26*12+$E$26+$F$26*12),ROUND($C$26/($F$26*12),0),0)</f>
        <v/>
      </c>
      <c r="AX75" s="21">
        <f>IF(AND(AX$1*12+AX$2&gt;=$D$26*12+$E$26,AX$1*12+AX$2&lt;$D$26*12+$E$26+$F$26*12),ROUND($C$26/($F$26*12),0),0)</f>
        <v/>
      </c>
      <c r="AY75" s="21">
        <f>IF(AND(AY$1*12+AY$2&gt;=$D$26*12+$E$26,AY$1*12+AY$2&lt;$D$26*12+$E$26+$F$26*12),ROUND($C$26/($F$26*12),0),0)</f>
        <v/>
      </c>
      <c r="AZ75" s="21">
        <f>IF(AND(AZ$1*12+AZ$2&gt;=$D$26*12+$E$26,AZ$1*12+AZ$2&lt;$D$26*12+$E$26+$F$26*12),ROUND($C$26/($F$26*12),0),0)</f>
        <v/>
      </c>
      <c r="BA75" s="21">
        <f>IF(AND(BA$1*12+BA$2&gt;=$D$26*12+$E$26,BA$1*12+BA$2&lt;$D$26*12+$E$26+$F$26*12),ROUND($C$26/($F$26*12),0),0)</f>
        <v/>
      </c>
      <c r="BB75" s="21">
        <f>IF(AND(BB$1*12+BB$2&gt;=$D$26*12+$E$26,BB$1*12+BB$2&lt;$D$26*12+$E$26+$F$26*12),ROUND($C$26/($F$26*12),0),0)</f>
        <v/>
      </c>
    </row>
    <row r="76">
      <c r="A76" t="inlineStr">
        <is>
          <t>Software-Lizenzen (GWG, jährlich) — AfA</t>
        </is>
      </c>
      <c r="B76" s="21">
        <f>IF(AND(B$1=$D$27,B$2=$E$27),$C$27,0)</f>
        <v/>
      </c>
      <c r="C76" s="21">
        <f>IF(AND(C$1=$D$27,C$2=$E$27),$C$27,0)</f>
        <v/>
      </c>
      <c r="D76" s="21">
        <f>IF(AND(D$1=$D$27,D$2=$E$27),$C$27,0)</f>
        <v/>
      </c>
      <c r="E76" s="21">
        <f>IF(AND(E$1=$D$27,E$2=$E$27),$C$27,0)</f>
        <v/>
      </c>
      <c r="F76" s="21">
        <f>IF(AND(F$1=$D$27,F$2=$E$27),$C$27,0)</f>
        <v/>
      </c>
      <c r="G76" s="21">
        <f>IF(AND(G$1=$D$27,G$2=$E$27),$C$27,0)</f>
        <v/>
      </c>
      <c r="H76" s="21">
        <f>IF(AND(H$1=$D$27,H$2=$E$27),$C$27,0)</f>
        <v/>
      </c>
      <c r="I76" s="21">
        <f>IF(AND(I$1=$D$27,I$2=$E$27),$C$27,0)</f>
        <v/>
      </c>
      <c r="J76" s="21">
        <f>IF(AND(J$1=$D$27,J$2=$E$27),$C$27,0)</f>
        <v/>
      </c>
      <c r="K76" s="21">
        <f>IF(AND(K$1=$D$27,K$2=$E$27),$C$27,0)</f>
        <v/>
      </c>
      <c r="L76" s="21">
        <f>IF(AND(L$1=$D$27,L$2=$E$27),$C$27,0)</f>
        <v/>
      </c>
      <c r="M76" s="21">
        <f>IF(AND(M$1=$D$27,M$2=$E$27),$C$27,0)</f>
        <v/>
      </c>
      <c r="N76" s="21">
        <f>IF(AND(N$1=$D$27,N$2=$E$27),$C$27,0)</f>
        <v/>
      </c>
      <c r="O76" s="21">
        <f>IF(AND(O$1=$D$27,O$2=$E$27),$C$27,0)</f>
        <v/>
      </c>
      <c r="P76" s="21">
        <f>IF(AND(P$1=$D$27,P$2=$E$27),$C$27,0)</f>
        <v/>
      </c>
      <c r="Q76" s="21">
        <f>IF(AND(Q$1=$D$27,Q$2=$E$27),$C$27,0)</f>
        <v/>
      </c>
      <c r="R76" s="21">
        <f>IF(AND(R$1=$D$27,R$2=$E$27),$C$27,0)</f>
        <v/>
      </c>
      <c r="S76" s="21">
        <f>IF(AND(S$1=$D$27,S$2=$E$27),$C$27,0)</f>
        <v/>
      </c>
      <c r="T76" s="21">
        <f>IF(AND(T$1=$D$27,T$2=$E$27),$C$27,0)</f>
        <v/>
      </c>
      <c r="U76" s="21">
        <f>IF(AND(U$1=$D$27,U$2=$E$27),$C$27,0)</f>
        <v/>
      </c>
      <c r="V76" s="21">
        <f>IF(AND(V$1=$D$27,V$2=$E$27),$C$27,0)</f>
        <v/>
      </c>
      <c r="W76" s="21">
        <f>IF(AND(W$1=$D$27,W$2=$E$27),$C$27,0)</f>
        <v/>
      </c>
      <c r="X76" s="21">
        <f>IF(AND(X$1=$D$27,X$2=$E$27),$C$27,0)</f>
        <v/>
      </c>
      <c r="Y76" s="21">
        <f>IF(AND(Y$1=$D$27,Y$2=$E$27),$C$27,0)</f>
        <v/>
      </c>
      <c r="Z76" s="21">
        <f>IF(AND(Z$1=$D$27,Z$2=$E$27),$C$27,0)</f>
        <v/>
      </c>
      <c r="AA76" s="21">
        <f>IF(AND(AA$1=$D$27,AA$2=$E$27),$C$27,0)</f>
        <v/>
      </c>
      <c r="AB76" s="21">
        <f>IF(AND(AB$1=$D$27,AB$2=$E$27),$C$27,0)</f>
        <v/>
      </c>
      <c r="AC76" s="21">
        <f>IF(AND(AC$1=$D$27,AC$2=$E$27),$C$27,0)</f>
        <v/>
      </c>
      <c r="AD76" s="21">
        <f>IF(AND(AD$1=$D$27,AD$2=$E$27),$C$27,0)</f>
        <v/>
      </c>
      <c r="AE76" s="21">
        <f>IF(AND(AE$1=$D$27,AE$2=$E$27),$C$27,0)</f>
        <v/>
      </c>
      <c r="AF76" s="21">
        <f>IF(AND(AF$1=$D$27,AF$2=$E$27),$C$27,0)</f>
        <v/>
      </c>
      <c r="AG76" s="21">
        <f>IF(AND(AG$1=$D$27,AG$2=$E$27),$C$27,0)</f>
        <v/>
      </c>
      <c r="AH76" s="21">
        <f>IF(AND(AH$1=$D$27,AH$2=$E$27),$C$27,0)</f>
        <v/>
      </c>
      <c r="AI76" s="21">
        <f>IF(AND(AI$1=$D$27,AI$2=$E$27),$C$27,0)</f>
        <v/>
      </c>
      <c r="AJ76" s="21">
        <f>IF(AND(AJ$1=$D$27,AJ$2=$E$27),$C$27,0)</f>
        <v/>
      </c>
      <c r="AK76" s="21">
        <f>IF(AND(AK$1=$D$27,AK$2=$E$27),$C$27,0)</f>
        <v/>
      </c>
      <c r="AL76" s="21">
        <f>IF(AND(AL$1=$D$27,AL$2=$E$27),$C$27,0)</f>
        <v/>
      </c>
      <c r="AM76" s="21">
        <f>IF(AND(AM$1=$D$27,AM$2=$E$27),$C$27,0)</f>
        <v/>
      </c>
      <c r="AN76" s="21">
        <f>IF(AND(AN$1=$D$27,AN$2=$E$27),$C$27,0)</f>
        <v/>
      </c>
      <c r="AO76" s="21">
        <f>IF(AND(AO$1=$D$27,AO$2=$E$27),$C$27,0)</f>
        <v/>
      </c>
      <c r="AP76" s="21">
        <f>IF(AND(AP$1=$D$27,AP$2=$E$27),$C$27,0)</f>
        <v/>
      </c>
      <c r="AQ76" s="21">
        <f>IF(AND(AQ$1=$D$27,AQ$2=$E$27),$C$27,0)</f>
        <v/>
      </c>
      <c r="AR76" s="21">
        <f>IF(AND(AR$1=$D$27,AR$2=$E$27),$C$27,0)</f>
        <v/>
      </c>
      <c r="AS76" s="21">
        <f>IF(AND(AS$1=$D$27,AS$2=$E$27),$C$27,0)</f>
        <v/>
      </c>
      <c r="AT76" s="21">
        <f>IF(AND(AT$1=$D$27,AT$2=$E$27),$C$27,0)</f>
        <v/>
      </c>
      <c r="AU76" s="21">
        <f>IF(AND(AU$1=$D$27,AU$2=$E$27),$C$27,0)</f>
        <v/>
      </c>
      <c r="AV76" s="21">
        <f>IF(AND(AV$1=$D$27,AV$2=$E$27),$C$27,0)</f>
        <v/>
      </c>
      <c r="AW76" s="21">
        <f>IF(AND(AW$1=$D$27,AW$2=$E$27),$C$27,0)</f>
        <v/>
      </c>
      <c r="AX76" s="21">
        <f>IF(AND(AX$1=$D$27,AX$2=$E$27),$C$27,0)</f>
        <v/>
      </c>
      <c r="AY76" s="21">
        <f>IF(AND(AY$1=$D$27,AY$2=$E$27),$C$27,0)</f>
        <v/>
      </c>
      <c r="AZ76" s="21">
        <f>IF(AND(AZ$1=$D$27,AZ$2=$E$27),$C$27,0)</f>
        <v/>
      </c>
      <c r="BA76" s="21">
        <f>IF(AND(BA$1=$D$27,BA$2=$E$27),$C$27,0)</f>
        <v/>
      </c>
      <c r="BB76" s="21">
        <f>IF(AND(BB$1=$D$27,BB$2=$E$27),$C$27,0)</f>
        <v/>
      </c>
    </row>
    <row r="77">
      <c r="A77" t="inlineStr">
        <is>
          <t>Domain/SSL/Zertifikate (GWG) — AfA</t>
        </is>
      </c>
      <c r="B77" s="21">
        <f>IF(AND(B$1=$D$28,B$2=$E$28),$C$28,0)</f>
        <v/>
      </c>
      <c r="C77" s="21">
        <f>IF(AND(C$1=$D$28,C$2=$E$28),$C$28,0)</f>
        <v/>
      </c>
      <c r="D77" s="21">
        <f>IF(AND(D$1=$D$28,D$2=$E$28),$C$28,0)</f>
        <v/>
      </c>
      <c r="E77" s="21">
        <f>IF(AND(E$1=$D$28,E$2=$E$28),$C$28,0)</f>
        <v/>
      </c>
      <c r="F77" s="21">
        <f>IF(AND(F$1=$D$28,F$2=$E$28),$C$28,0)</f>
        <v/>
      </c>
      <c r="G77" s="21">
        <f>IF(AND(G$1=$D$28,G$2=$E$28),$C$28,0)</f>
        <v/>
      </c>
      <c r="H77" s="21">
        <f>IF(AND(H$1=$D$28,H$2=$E$28),$C$28,0)</f>
        <v/>
      </c>
      <c r="I77" s="21">
        <f>IF(AND(I$1=$D$28,I$2=$E$28),$C$28,0)</f>
        <v/>
      </c>
      <c r="J77" s="21">
        <f>IF(AND(J$1=$D$28,J$2=$E$28),$C$28,0)</f>
        <v/>
      </c>
      <c r="K77" s="21">
        <f>IF(AND(K$1=$D$28,K$2=$E$28),$C$28,0)</f>
        <v/>
      </c>
      <c r="L77" s="21">
        <f>IF(AND(L$1=$D$28,L$2=$E$28),$C$28,0)</f>
        <v/>
      </c>
      <c r="M77" s="21">
        <f>IF(AND(M$1=$D$28,M$2=$E$28),$C$28,0)</f>
        <v/>
      </c>
      <c r="N77" s="21">
        <f>IF(AND(N$1=$D$28,N$2=$E$28),$C$28,0)</f>
        <v/>
      </c>
      <c r="O77" s="21">
        <f>IF(AND(O$1=$D$28,O$2=$E$28),$C$28,0)</f>
        <v/>
      </c>
      <c r="P77" s="21">
        <f>IF(AND(P$1=$D$28,P$2=$E$28),$C$28,0)</f>
        <v/>
      </c>
      <c r="Q77" s="21">
        <f>IF(AND(Q$1=$D$28,Q$2=$E$28),$C$28,0)</f>
        <v/>
      </c>
      <c r="R77" s="21">
        <f>IF(AND(R$1=$D$28,R$2=$E$28),$C$28,0)</f>
        <v/>
      </c>
      <c r="S77" s="21">
        <f>IF(AND(S$1=$D$28,S$2=$E$28),$C$28,0)</f>
        <v/>
      </c>
      <c r="T77" s="21">
        <f>IF(AND(T$1=$D$28,T$2=$E$28),$C$28,0)</f>
        <v/>
      </c>
      <c r="U77" s="21">
        <f>IF(AND(U$1=$D$28,U$2=$E$28),$C$28,0)</f>
        <v/>
      </c>
      <c r="V77" s="21">
        <f>IF(AND(V$1=$D$28,V$2=$E$28),$C$28,0)</f>
        <v/>
      </c>
      <c r="W77" s="21">
        <f>IF(AND(W$1=$D$28,W$2=$E$28),$C$28,0)</f>
        <v/>
      </c>
      <c r="X77" s="21">
        <f>IF(AND(X$1=$D$28,X$2=$E$28),$C$28,0)</f>
        <v/>
      </c>
      <c r="Y77" s="21">
        <f>IF(AND(Y$1=$D$28,Y$2=$E$28),$C$28,0)</f>
        <v/>
      </c>
      <c r="Z77" s="21">
        <f>IF(AND(Z$1=$D$28,Z$2=$E$28),$C$28,0)</f>
        <v/>
      </c>
      <c r="AA77" s="21">
        <f>IF(AND(AA$1=$D$28,AA$2=$E$28),$C$28,0)</f>
        <v/>
      </c>
      <c r="AB77" s="21">
        <f>IF(AND(AB$1=$D$28,AB$2=$E$28),$C$28,0)</f>
        <v/>
      </c>
      <c r="AC77" s="21">
        <f>IF(AND(AC$1=$D$28,AC$2=$E$28),$C$28,0)</f>
        <v/>
      </c>
      <c r="AD77" s="21">
        <f>IF(AND(AD$1=$D$28,AD$2=$E$28),$C$28,0)</f>
        <v/>
      </c>
      <c r="AE77" s="21">
        <f>IF(AND(AE$1=$D$28,AE$2=$E$28),$C$28,0)</f>
        <v/>
      </c>
      <c r="AF77" s="21">
        <f>IF(AND(AF$1=$D$28,AF$2=$E$28),$C$28,0)</f>
        <v/>
      </c>
      <c r="AG77" s="21">
        <f>IF(AND(AG$1=$D$28,AG$2=$E$28),$C$28,0)</f>
        <v/>
      </c>
      <c r="AH77" s="21">
        <f>IF(AND(AH$1=$D$28,AH$2=$E$28),$C$28,0)</f>
        <v/>
      </c>
      <c r="AI77" s="21">
        <f>IF(AND(AI$1=$D$28,AI$2=$E$28),$C$28,0)</f>
        <v/>
      </c>
      <c r="AJ77" s="21">
        <f>IF(AND(AJ$1=$D$28,AJ$2=$E$28),$C$28,0)</f>
        <v/>
      </c>
      <c r="AK77" s="21">
        <f>IF(AND(AK$1=$D$28,AK$2=$E$28),$C$28,0)</f>
        <v/>
      </c>
      <c r="AL77" s="21">
        <f>IF(AND(AL$1=$D$28,AL$2=$E$28),$C$28,0)</f>
        <v/>
      </c>
      <c r="AM77" s="21">
        <f>IF(AND(AM$1=$D$28,AM$2=$E$28),$C$28,0)</f>
        <v/>
      </c>
      <c r="AN77" s="21">
        <f>IF(AND(AN$1=$D$28,AN$2=$E$28),$C$28,0)</f>
        <v/>
      </c>
      <c r="AO77" s="21">
        <f>IF(AND(AO$1=$D$28,AO$2=$E$28),$C$28,0)</f>
        <v/>
      </c>
      <c r="AP77" s="21">
        <f>IF(AND(AP$1=$D$28,AP$2=$E$28),$C$28,0)</f>
        <v/>
      </c>
      <c r="AQ77" s="21">
        <f>IF(AND(AQ$1=$D$28,AQ$2=$E$28),$C$28,0)</f>
        <v/>
      </c>
      <c r="AR77" s="21">
        <f>IF(AND(AR$1=$D$28,AR$2=$E$28),$C$28,0)</f>
        <v/>
      </c>
      <c r="AS77" s="21">
        <f>IF(AND(AS$1=$D$28,AS$2=$E$28),$C$28,0)</f>
        <v/>
      </c>
      <c r="AT77" s="21">
        <f>IF(AND(AT$1=$D$28,AT$2=$E$28),$C$28,0)</f>
        <v/>
      </c>
      <c r="AU77" s="21">
        <f>IF(AND(AU$1=$D$28,AU$2=$E$28),$C$28,0)</f>
        <v/>
      </c>
      <c r="AV77" s="21">
        <f>IF(AND(AV$1=$D$28,AV$2=$E$28),$C$28,0)</f>
        <v/>
      </c>
      <c r="AW77" s="21">
        <f>IF(AND(AW$1=$D$28,AW$2=$E$28),$C$28,0)</f>
        <v/>
      </c>
      <c r="AX77" s="21">
        <f>IF(AND(AX$1=$D$28,AX$2=$E$28),$C$28,0)</f>
        <v/>
      </c>
      <c r="AY77" s="21">
        <f>IF(AND(AY$1=$D$28,AY$2=$E$28),$C$28,0)</f>
        <v/>
      </c>
      <c r="AZ77" s="21">
        <f>IF(AND(AZ$1=$D$28,AZ$2=$E$28),$C$28,0)</f>
        <v/>
      </c>
      <c r="BA77" s="21">
        <f>IF(AND(BA$1=$D$28,BA$2=$E$28),$C$28,0)</f>
        <v/>
      </c>
      <c r="BB77" s="21">
        <f>IF(AND(BB$1=$D$28,BB$2=$E$28),$C$28,0)</f>
        <v/>
      </c>
    </row>
    <row r="79">
      <c r="A79" s="16" t="inlineStr">
        <is>
          <t>TOTAL AfA</t>
        </is>
      </c>
      <c r="B79" s="21">
        <f>SUM(B56:B77)</f>
        <v/>
      </c>
      <c r="C79" s="21">
        <f>SUM(C56:C77)</f>
        <v/>
      </c>
      <c r="D79" s="21">
        <f>SUM(D56:D77)</f>
        <v/>
      </c>
      <c r="E79" s="21">
        <f>SUM(E56:E77)</f>
        <v/>
      </c>
      <c r="F79" s="21">
        <f>SUM(F56:F77)</f>
        <v/>
      </c>
      <c r="G79" s="21">
        <f>SUM(G56:G77)</f>
        <v/>
      </c>
      <c r="H79" s="21">
        <f>SUM(H56:H77)</f>
        <v/>
      </c>
      <c r="I79" s="21">
        <f>SUM(I56:I77)</f>
        <v/>
      </c>
      <c r="J79" s="21">
        <f>SUM(J56:J77)</f>
        <v/>
      </c>
      <c r="K79" s="21">
        <f>SUM(K56:K77)</f>
        <v/>
      </c>
      <c r="L79" s="21">
        <f>SUM(L56:L77)</f>
        <v/>
      </c>
      <c r="M79" s="21">
        <f>SUM(M56:M77)</f>
        <v/>
      </c>
      <c r="N79" s="21">
        <f>SUM(N56:N77)</f>
        <v/>
      </c>
      <c r="O79" s="21">
        <f>SUM(O56:O77)</f>
        <v/>
      </c>
      <c r="P79" s="21">
        <f>SUM(P56:P77)</f>
        <v/>
      </c>
      <c r="Q79" s="21">
        <f>SUM(Q56:Q77)</f>
        <v/>
      </c>
      <c r="R79" s="21">
        <f>SUM(R56:R77)</f>
        <v/>
      </c>
      <c r="S79" s="21">
        <f>SUM(S56:S77)</f>
        <v/>
      </c>
      <c r="T79" s="21">
        <f>SUM(T56:T77)</f>
        <v/>
      </c>
      <c r="U79" s="21">
        <f>SUM(U56:U77)</f>
        <v/>
      </c>
      <c r="V79" s="21">
        <f>SUM(V56:V77)</f>
        <v/>
      </c>
      <c r="W79" s="21">
        <f>SUM(W56:W77)</f>
        <v/>
      </c>
      <c r="X79" s="21">
        <f>SUM(X56:X77)</f>
        <v/>
      </c>
      <c r="Y79" s="21">
        <f>SUM(Y56:Y77)</f>
        <v/>
      </c>
      <c r="Z79" s="21">
        <f>SUM(Z56:Z77)</f>
        <v/>
      </c>
      <c r="AA79" s="21">
        <f>SUM(AA56:AA77)</f>
        <v/>
      </c>
      <c r="AB79" s="21">
        <f>SUM(AB56:AB77)</f>
        <v/>
      </c>
      <c r="AC79" s="21">
        <f>SUM(AC56:AC77)</f>
        <v/>
      </c>
      <c r="AD79" s="21">
        <f>SUM(AD56:AD77)</f>
        <v/>
      </c>
      <c r="AE79" s="21">
        <f>SUM(AE56:AE77)</f>
        <v/>
      </c>
      <c r="AF79" s="21">
        <f>SUM(AF56:AF77)</f>
        <v/>
      </c>
      <c r="AG79" s="21">
        <f>SUM(AG56:AG77)</f>
        <v/>
      </c>
      <c r="AH79" s="21">
        <f>SUM(AH56:AH77)</f>
        <v/>
      </c>
      <c r="AI79" s="21">
        <f>SUM(AI56:AI77)</f>
        <v/>
      </c>
      <c r="AJ79" s="21">
        <f>SUM(AJ56:AJ77)</f>
        <v/>
      </c>
      <c r="AK79" s="21">
        <f>SUM(AK56:AK77)</f>
        <v/>
      </c>
      <c r="AL79" s="21">
        <f>SUM(AL56:AL77)</f>
        <v/>
      </c>
      <c r="AM79" s="21">
        <f>SUM(AM56:AM77)</f>
        <v/>
      </c>
      <c r="AN79" s="21">
        <f>SUM(AN56:AN77)</f>
        <v/>
      </c>
      <c r="AO79" s="21">
        <f>SUM(AO56:AO77)</f>
        <v/>
      </c>
      <c r="AP79" s="21">
        <f>SUM(AP56:AP77)</f>
        <v/>
      </c>
      <c r="AQ79" s="21">
        <f>SUM(AQ56:AQ77)</f>
        <v/>
      </c>
      <c r="AR79" s="21">
        <f>SUM(AR56:AR77)</f>
        <v/>
      </c>
      <c r="AS79" s="21">
        <f>SUM(AS56:AS77)</f>
        <v/>
      </c>
      <c r="AT79" s="21">
        <f>SUM(AT56:AT77)</f>
        <v/>
      </c>
      <c r="AU79" s="21">
        <f>SUM(AU56:AU77)</f>
        <v/>
      </c>
      <c r="AV79" s="21">
        <f>SUM(AV56:AV77)</f>
        <v/>
      </c>
      <c r="AW79" s="21">
        <f>SUM(AW56:AW77)</f>
        <v/>
      </c>
      <c r="AX79" s="21">
        <f>SUM(AX56:AX77)</f>
        <v/>
      </c>
      <c r="AY79" s="21">
        <f>SUM(AY56:AY77)</f>
        <v/>
      </c>
      <c r="AZ79" s="21">
        <f>SUM(AZ56:AZ77)</f>
        <v/>
      </c>
      <c r="BA79" s="21">
        <f>SUM(BA56:BA77)</f>
        <v/>
      </c>
      <c r="BB79" s="21">
        <f>SUM(BB56:BB77)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21">
        <f>MAX(0,Kunden!B16-10)*100+1500</f>
        <v/>
      </c>
      <c r="C4" s="21">
        <f>MAX(0,Kunden!C16-10)*100+1500</f>
        <v/>
      </c>
      <c r="D4" s="21">
        <f>MAX(0,Kunden!D16-10)*100+1500</f>
        <v/>
      </c>
      <c r="E4" s="21">
        <f>MAX(0,Kunden!E16-10)*100+1500</f>
        <v/>
      </c>
      <c r="F4" s="21">
        <f>MAX(0,Kunden!F16-10)*100+1500</f>
        <v/>
      </c>
      <c r="G4" s="21">
        <f>MAX(0,Kunden!G16-10)*100+1500</f>
        <v/>
      </c>
      <c r="H4" s="21">
        <f>MAX(0,Kunden!H16-10)*100+1500</f>
        <v/>
      </c>
      <c r="I4" s="21">
        <f>MAX(0,Kunden!I16-10)*100+1500</f>
        <v/>
      </c>
      <c r="J4" s="21">
        <f>MAX(0,Kunden!J16-10)*100+1500</f>
        <v/>
      </c>
      <c r="K4" s="21">
        <f>MAX(0,Kunden!K16-10)*100+1500</f>
        <v/>
      </c>
      <c r="L4" s="21">
        <f>MAX(0,Kunden!L16-10)*100+1500</f>
        <v/>
      </c>
      <c r="M4" s="21">
        <f>MAX(0,Kunden!M16-10)*100+1500</f>
        <v/>
      </c>
      <c r="N4" s="21">
        <f>MAX(0,Kunden!N16-10)*100+1500</f>
        <v/>
      </c>
      <c r="O4" s="21">
        <f>MAX(0,Kunden!O16-10)*100+1500</f>
        <v/>
      </c>
      <c r="P4" s="21">
        <f>MAX(0,Kunden!P16-10)*100+1500</f>
        <v/>
      </c>
      <c r="Q4" s="21">
        <f>MAX(0,Kunden!Q16-10)*100+1500</f>
        <v/>
      </c>
      <c r="R4" s="21">
        <f>MAX(0,Kunden!R16-10)*100+1500</f>
        <v/>
      </c>
      <c r="S4" s="21">
        <f>MAX(0,Kunden!S16-10)*100+1500</f>
        <v/>
      </c>
      <c r="T4" s="21">
        <f>MAX(0,Kunden!T16-10)*100+1500</f>
        <v/>
      </c>
      <c r="U4" s="21">
        <f>MAX(0,Kunden!U16-10)*100+1500</f>
        <v/>
      </c>
      <c r="V4" s="21">
        <f>MAX(0,Kunden!V16-10)*100+1500</f>
        <v/>
      </c>
      <c r="W4" s="21">
        <f>MAX(0,Kunden!W16-10)*100+1500</f>
        <v/>
      </c>
      <c r="X4" s="21">
        <f>MAX(0,Kunden!X16-10)*100+1500</f>
        <v/>
      </c>
      <c r="Y4" s="21">
        <f>MAX(0,Kunden!Y16-10)*100+1500</f>
        <v/>
      </c>
      <c r="Z4" s="21">
        <f>MAX(0,Kunden!Z16-10)*100+1500</f>
        <v/>
      </c>
      <c r="AA4" s="21">
        <f>MAX(0,Kunden!AA16-10)*100+1500</f>
        <v/>
      </c>
      <c r="AB4" s="21">
        <f>MAX(0,Kunden!AB16-10)*100+1500</f>
        <v/>
      </c>
      <c r="AC4" s="21">
        <f>MAX(0,Kunden!AC16-10)*100+1500</f>
        <v/>
      </c>
      <c r="AD4" s="21">
        <f>MAX(0,Kunden!AD16-10)*100+1500</f>
        <v/>
      </c>
      <c r="AE4" s="21">
        <f>MAX(0,Kunden!AE16-10)*100+1500</f>
        <v/>
      </c>
      <c r="AF4" s="21">
        <f>MAX(0,Kunden!AF16-10)*100+1500</f>
        <v/>
      </c>
      <c r="AG4" s="21">
        <f>MAX(0,Kunden!AG16-10)*100+1500</f>
        <v/>
      </c>
      <c r="AH4" s="21">
        <f>MAX(0,Kunden!AH16-10)*100+1500</f>
        <v/>
      </c>
      <c r="AI4" s="21">
        <f>MAX(0,Kunden!AI16-10)*100+1500</f>
        <v/>
      </c>
      <c r="AJ4" s="21">
        <f>MAX(0,Kunden!AJ16-10)*100+1500</f>
        <v/>
      </c>
      <c r="AK4" s="21">
        <f>MAX(0,Kunden!AK16-10)*100+1500</f>
        <v/>
      </c>
      <c r="AL4" s="21">
        <f>MAX(0,Kunden!AL16-10)*100+1500</f>
        <v/>
      </c>
      <c r="AM4" s="21">
        <f>MAX(0,Kunden!AM16-10)*100+1500</f>
        <v/>
      </c>
      <c r="AN4" s="21">
        <f>MAX(0,Kunden!AN16-10)*100+1500</f>
        <v/>
      </c>
      <c r="AO4" s="21">
        <f>MAX(0,Kunden!AO16-10)*100+1500</f>
        <v/>
      </c>
      <c r="AP4" s="21">
        <f>MAX(0,Kunden!AP16-10)*100+1500</f>
        <v/>
      </c>
      <c r="AQ4" s="21">
        <f>MAX(0,Kunden!AQ16-10)*100+1500</f>
        <v/>
      </c>
      <c r="AR4" s="21">
        <f>MAX(0,Kunden!AR16-10)*100+1500</f>
        <v/>
      </c>
      <c r="AS4" s="21">
        <f>MAX(0,Kunden!AS16-10)*100+1500</f>
        <v/>
      </c>
      <c r="AT4" s="21">
        <f>MAX(0,Kunden!AT16-10)*100+1500</f>
        <v/>
      </c>
      <c r="AU4" s="21">
        <f>MAX(0,Kunden!AU16-10)*100+1500</f>
        <v/>
      </c>
      <c r="AV4" s="21">
        <f>MAX(0,Kunden!AV16-10)*100+1500</f>
        <v/>
      </c>
      <c r="AW4" s="21">
        <f>MAX(0,Kunden!AW16-10)*100+1500</f>
        <v/>
      </c>
      <c r="AX4" s="21">
        <f>MAX(0,Kunden!AX16-10)*100+1500</f>
        <v/>
      </c>
      <c r="AY4" s="21">
        <f>MAX(0,Kunden!AY16-10)*100+1500</f>
        <v/>
      </c>
      <c r="AZ4" s="21">
        <f>MAX(0,Kunden!AZ16-10)*100+1500</f>
        <v/>
      </c>
      <c r="BA4" s="21">
        <f>MAX(0,Kunden!BA16-10)*100+1500</f>
        <v/>
      </c>
      <c r="BB4" s="21">
        <f>MAX(0,Kunden!BB16-10)*100+1500</f>
        <v/>
      </c>
    </row>
    <row r="5">
      <c r="A5" t="inlineStr">
        <is>
          <t>3rd Party API</t>
        </is>
      </c>
      <c r="B5" s="21" t="n">
        <v>212</v>
      </c>
      <c r="C5" s="21" t="n">
        <v>212</v>
      </c>
      <c r="D5" s="21" t="n">
        <v>212</v>
      </c>
      <c r="E5" s="21" t="n">
        <v>212</v>
      </c>
      <c r="F5" s="21" t="n">
        <v>212</v>
      </c>
      <c r="G5" s="21" t="n">
        <v>257</v>
      </c>
      <c r="H5" s="21" t="n">
        <v>257</v>
      </c>
      <c r="I5" s="21" t="n">
        <v>257</v>
      </c>
      <c r="J5" s="21" t="n">
        <v>257</v>
      </c>
      <c r="K5" s="21" t="n">
        <v>257</v>
      </c>
      <c r="L5" s="21" t="n">
        <v>257</v>
      </c>
      <c r="M5" s="21" t="n">
        <v>257</v>
      </c>
      <c r="N5" s="21" t="n">
        <v>257</v>
      </c>
      <c r="O5" s="21" t="n">
        <v>257</v>
      </c>
      <c r="P5" s="21" t="n">
        <v>257</v>
      </c>
      <c r="Q5" s="21" t="n">
        <v>257</v>
      </c>
      <c r="R5" s="21" t="n">
        <v>257</v>
      </c>
      <c r="S5" s="21" t="n">
        <v>367</v>
      </c>
      <c r="T5" s="21" t="n">
        <v>367</v>
      </c>
      <c r="U5" s="21" t="n">
        <v>367</v>
      </c>
      <c r="V5" s="21" t="n">
        <v>367</v>
      </c>
      <c r="W5" s="21" t="n">
        <v>367</v>
      </c>
      <c r="X5" s="21" t="n">
        <v>367</v>
      </c>
      <c r="Y5" s="21" t="n">
        <v>367</v>
      </c>
      <c r="Z5" s="21" t="n">
        <v>367</v>
      </c>
      <c r="AA5" s="21" t="n">
        <v>367</v>
      </c>
      <c r="AB5" s="21" t="n">
        <v>367</v>
      </c>
      <c r="AC5" s="21" t="n">
        <v>367</v>
      </c>
      <c r="AD5" s="21" t="n">
        <v>367</v>
      </c>
      <c r="AE5" s="21" t="n">
        <v>567</v>
      </c>
      <c r="AF5" s="21" t="n">
        <v>567</v>
      </c>
      <c r="AG5" s="21" t="n">
        <v>567</v>
      </c>
      <c r="AH5" s="21" t="n">
        <v>567</v>
      </c>
      <c r="AI5" s="21" t="n">
        <v>567</v>
      </c>
      <c r="AJ5" s="21" t="n">
        <v>567</v>
      </c>
      <c r="AK5" s="21" t="n">
        <v>567</v>
      </c>
      <c r="AL5" s="21" t="n">
        <v>567</v>
      </c>
      <c r="AM5" s="21" t="n">
        <v>567</v>
      </c>
      <c r="AN5" s="21" t="n">
        <v>567</v>
      </c>
      <c r="AO5" s="21" t="n">
        <v>567</v>
      </c>
      <c r="AP5" s="21" t="n">
        <v>567</v>
      </c>
      <c r="AQ5" s="21" t="n">
        <v>867</v>
      </c>
      <c r="AR5" s="21" t="n">
        <v>867</v>
      </c>
      <c r="AS5" s="21" t="n">
        <v>867</v>
      </c>
      <c r="AT5" s="21" t="n">
        <v>867</v>
      </c>
      <c r="AU5" s="21" t="n">
        <v>867</v>
      </c>
      <c r="AV5" s="21" t="n">
        <v>867</v>
      </c>
      <c r="AW5" s="21" t="n">
        <v>867</v>
      </c>
      <c r="AX5" s="21" t="n">
        <v>867</v>
      </c>
      <c r="AY5" s="21" t="n">
        <v>867</v>
      </c>
      <c r="AZ5" s="21" t="n">
        <v>867</v>
      </c>
      <c r="BA5" s="21" t="n">
        <v>867</v>
      </c>
      <c r="BB5" s="21" t="n">
        <v>867</v>
      </c>
    </row>
    <row r="6">
      <c r="A6" t="inlineStr">
        <is>
          <t>LLM-Inferenzkosten (KI Tools)</t>
        </is>
      </c>
      <c r="B6" s="21" t="n">
        <v>200</v>
      </c>
      <c r="C6" s="21" t="n">
        <v>200</v>
      </c>
      <c r="D6" s="21" t="n">
        <v>200</v>
      </c>
      <c r="E6" s="21" t="n">
        <v>200</v>
      </c>
      <c r="F6" s="21" t="n">
        <v>200</v>
      </c>
      <c r="G6" s="21" t="n">
        <v>300</v>
      </c>
      <c r="H6" s="21" t="n">
        <v>300</v>
      </c>
      <c r="I6" s="21" t="n">
        <v>300</v>
      </c>
      <c r="J6" s="21" t="n">
        <v>300</v>
      </c>
      <c r="K6" s="21" t="n">
        <v>300</v>
      </c>
      <c r="L6" s="21" t="n">
        <v>300</v>
      </c>
      <c r="M6" s="21" t="n">
        <v>300</v>
      </c>
      <c r="N6" s="21" t="n">
        <v>300</v>
      </c>
      <c r="O6" s="21" t="n">
        <v>300</v>
      </c>
      <c r="P6" s="21" t="n">
        <v>300</v>
      </c>
      <c r="Q6" s="21" t="n">
        <v>300</v>
      </c>
      <c r="R6" s="21" t="n">
        <v>300</v>
      </c>
      <c r="S6" s="21" t="n">
        <v>500</v>
      </c>
      <c r="T6" s="21" t="n">
        <v>500</v>
      </c>
      <c r="U6" s="21" t="n">
        <v>500</v>
      </c>
      <c r="V6" s="21" t="n">
        <v>500</v>
      </c>
      <c r="W6" s="21" t="n">
        <v>500</v>
      </c>
      <c r="X6" s="21" t="n">
        <v>500</v>
      </c>
      <c r="Y6" s="21" t="n">
        <v>500</v>
      </c>
      <c r="Z6" s="21" t="n">
        <v>500</v>
      </c>
      <c r="AA6" s="21" t="n">
        <v>500</v>
      </c>
      <c r="AB6" s="21" t="n">
        <v>500</v>
      </c>
      <c r="AC6" s="21" t="n">
        <v>500</v>
      </c>
      <c r="AD6" s="21" t="n">
        <v>500</v>
      </c>
      <c r="AE6" s="21" t="n">
        <v>700</v>
      </c>
      <c r="AF6" s="21" t="n">
        <v>700</v>
      </c>
      <c r="AG6" s="21" t="n">
        <v>700</v>
      </c>
      <c r="AH6" s="21" t="n">
        <v>700</v>
      </c>
      <c r="AI6" s="21" t="n">
        <v>700</v>
      </c>
      <c r="AJ6" s="21" t="n">
        <v>700</v>
      </c>
      <c r="AK6" s="21" t="n">
        <v>700</v>
      </c>
      <c r="AL6" s="21" t="n">
        <v>700</v>
      </c>
      <c r="AM6" s="21" t="n">
        <v>700</v>
      </c>
      <c r="AN6" s="21" t="n">
        <v>700</v>
      </c>
      <c r="AO6" s="21" t="n">
        <v>700</v>
      </c>
      <c r="AP6" s="21" t="n">
        <v>700</v>
      </c>
      <c r="AQ6" s="21" t="n">
        <v>900</v>
      </c>
      <c r="AR6" s="21" t="n">
        <v>900</v>
      </c>
      <c r="AS6" s="21" t="n">
        <v>900</v>
      </c>
      <c r="AT6" s="21" t="n">
        <v>900</v>
      </c>
      <c r="AU6" s="21" t="n">
        <v>900</v>
      </c>
      <c r="AV6" s="21" t="n">
        <v>900</v>
      </c>
      <c r="AW6" s="21" t="n">
        <v>900</v>
      </c>
      <c r="AX6" s="21" t="n">
        <v>900</v>
      </c>
      <c r="AY6" s="21" t="n">
        <v>900</v>
      </c>
      <c r="AZ6" s="21" t="n">
        <v>900</v>
      </c>
      <c r="BA6" s="21" t="n">
        <v>900</v>
      </c>
      <c r="BB6" s="21" t="n">
        <v>900</v>
      </c>
    </row>
    <row r="7">
      <c r="A7" t="inlineStr">
        <is>
          <t>Datenbank-Hosting (PostgreSQL/Qdrant)</t>
        </is>
      </c>
      <c r="B7" s="21" t="n">
        <v>180</v>
      </c>
      <c r="C7" s="21" t="n">
        <v>180</v>
      </c>
      <c r="D7" s="21" t="n">
        <v>180</v>
      </c>
      <c r="E7" s="21" t="n">
        <v>180</v>
      </c>
      <c r="F7" s="21" t="n">
        <v>180</v>
      </c>
      <c r="G7" s="21" t="n">
        <v>180</v>
      </c>
      <c r="H7" s="21" t="n">
        <v>180</v>
      </c>
      <c r="I7" s="21" t="n">
        <v>180</v>
      </c>
      <c r="J7" s="21" t="n">
        <v>180</v>
      </c>
      <c r="K7" s="21" t="n">
        <v>180</v>
      </c>
      <c r="L7" s="21" t="n">
        <v>180</v>
      </c>
      <c r="M7" s="21" t="n">
        <v>180</v>
      </c>
      <c r="N7" s="21" t="n">
        <v>180</v>
      </c>
      <c r="O7" s="21" t="n">
        <v>180</v>
      </c>
      <c r="P7" s="21" t="n">
        <v>180</v>
      </c>
      <c r="Q7" s="21" t="n">
        <v>180</v>
      </c>
      <c r="R7" s="21" t="n">
        <v>180</v>
      </c>
      <c r="S7" s="21" t="n">
        <v>350</v>
      </c>
      <c r="T7" s="21" t="n">
        <v>350</v>
      </c>
      <c r="U7" s="21" t="n">
        <v>350</v>
      </c>
      <c r="V7" s="21" t="n">
        <v>350</v>
      </c>
      <c r="W7" s="21" t="n">
        <v>350</v>
      </c>
      <c r="X7" s="21" t="n">
        <v>350</v>
      </c>
      <c r="Y7" s="21" t="n">
        <v>350</v>
      </c>
      <c r="Z7" s="21" t="n">
        <v>350</v>
      </c>
      <c r="AA7" s="21" t="n">
        <v>350</v>
      </c>
      <c r="AB7" s="21" t="n">
        <v>350</v>
      </c>
      <c r="AC7" s="21" t="n">
        <v>350</v>
      </c>
      <c r="AD7" s="21" t="n">
        <v>350</v>
      </c>
      <c r="AE7" s="21" t="n">
        <v>600</v>
      </c>
      <c r="AF7" s="21" t="n">
        <v>600</v>
      </c>
      <c r="AG7" s="21" t="n">
        <v>600</v>
      </c>
      <c r="AH7" s="21" t="n">
        <v>600</v>
      </c>
      <c r="AI7" s="21" t="n">
        <v>600</v>
      </c>
      <c r="AJ7" s="21" t="n">
        <v>600</v>
      </c>
      <c r="AK7" s="21" t="n">
        <v>600</v>
      </c>
      <c r="AL7" s="21" t="n">
        <v>600</v>
      </c>
      <c r="AM7" s="21" t="n">
        <v>600</v>
      </c>
      <c r="AN7" s="21" t="n">
        <v>600</v>
      </c>
      <c r="AO7" s="21" t="n">
        <v>600</v>
      </c>
      <c r="AP7" s="21" t="n">
        <v>600</v>
      </c>
      <c r="AQ7" s="21" t="n">
        <v>900</v>
      </c>
      <c r="AR7" s="21" t="n">
        <v>900</v>
      </c>
      <c r="AS7" s="21" t="n">
        <v>900</v>
      </c>
      <c r="AT7" s="21" t="n">
        <v>900</v>
      </c>
      <c r="AU7" s="21" t="n">
        <v>900</v>
      </c>
      <c r="AV7" s="21" t="n">
        <v>900</v>
      </c>
      <c r="AW7" s="21" t="n">
        <v>900</v>
      </c>
      <c r="AX7" s="21" t="n">
        <v>900</v>
      </c>
      <c r="AY7" s="21" t="n">
        <v>900</v>
      </c>
      <c r="AZ7" s="21" t="n">
        <v>900</v>
      </c>
      <c r="BA7" s="21" t="n">
        <v>900</v>
      </c>
      <c r="BB7" s="21" t="n">
        <v>900</v>
      </c>
    </row>
    <row r="8">
      <c r="A8" t="inlineStr">
        <is>
          <t>CDN / Storage (S3/MinIO)</t>
        </is>
      </c>
      <c r="B8" s="21" t="n">
        <v>85</v>
      </c>
      <c r="C8" s="21" t="n">
        <v>85</v>
      </c>
      <c r="D8" s="21" t="n">
        <v>85</v>
      </c>
      <c r="E8" s="21" t="n">
        <v>85</v>
      </c>
      <c r="F8" s="21" t="n">
        <v>85</v>
      </c>
      <c r="G8" s="21" t="n">
        <v>140</v>
      </c>
      <c r="H8" s="21" t="n">
        <v>140</v>
      </c>
      <c r="I8" s="21" t="n">
        <v>140</v>
      </c>
      <c r="J8" s="21" t="n">
        <v>140</v>
      </c>
      <c r="K8" s="21" t="n">
        <v>140</v>
      </c>
      <c r="L8" s="21" t="n">
        <v>140</v>
      </c>
      <c r="M8" s="21" t="n">
        <v>140</v>
      </c>
      <c r="N8" s="21" t="n">
        <v>140</v>
      </c>
      <c r="O8" s="21" t="n">
        <v>140</v>
      </c>
      <c r="P8" s="21" t="n">
        <v>140</v>
      </c>
      <c r="Q8" s="21" t="n">
        <v>140</v>
      </c>
      <c r="R8" s="21" t="n">
        <v>140</v>
      </c>
      <c r="S8" s="21" t="n">
        <v>260</v>
      </c>
      <c r="T8" s="21" t="n">
        <v>260</v>
      </c>
      <c r="U8" s="21" t="n">
        <v>260</v>
      </c>
      <c r="V8" s="21" t="n">
        <v>260</v>
      </c>
      <c r="W8" s="21" t="n">
        <v>260</v>
      </c>
      <c r="X8" s="21" t="n">
        <v>260</v>
      </c>
      <c r="Y8" s="21" t="n">
        <v>260</v>
      </c>
      <c r="Z8" s="21" t="n">
        <v>260</v>
      </c>
      <c r="AA8" s="21" t="n">
        <v>260</v>
      </c>
      <c r="AB8" s="21" t="n">
        <v>260</v>
      </c>
      <c r="AC8" s="21" t="n">
        <v>260</v>
      </c>
      <c r="AD8" s="21" t="n">
        <v>260</v>
      </c>
      <c r="AE8" s="21" t="n">
        <v>460</v>
      </c>
      <c r="AF8" s="21" t="n">
        <v>460</v>
      </c>
      <c r="AG8" s="21" t="n">
        <v>460</v>
      </c>
      <c r="AH8" s="21" t="n">
        <v>460</v>
      </c>
      <c r="AI8" s="21" t="n">
        <v>460</v>
      </c>
      <c r="AJ8" s="21" t="n">
        <v>460</v>
      </c>
      <c r="AK8" s="21" t="n">
        <v>460</v>
      </c>
      <c r="AL8" s="21" t="n">
        <v>460</v>
      </c>
      <c r="AM8" s="21" t="n">
        <v>460</v>
      </c>
      <c r="AN8" s="21" t="n">
        <v>460</v>
      </c>
      <c r="AO8" s="21" t="n">
        <v>460</v>
      </c>
      <c r="AP8" s="21" t="n">
        <v>460</v>
      </c>
      <c r="AQ8" s="21" t="n">
        <v>780</v>
      </c>
      <c r="AR8" s="21" t="n">
        <v>780</v>
      </c>
      <c r="AS8" s="21" t="n">
        <v>780</v>
      </c>
      <c r="AT8" s="21" t="n">
        <v>780</v>
      </c>
      <c r="AU8" s="21" t="n">
        <v>780</v>
      </c>
      <c r="AV8" s="21" t="n">
        <v>780</v>
      </c>
      <c r="AW8" s="21" t="n">
        <v>780</v>
      </c>
      <c r="AX8" s="21" t="n">
        <v>780</v>
      </c>
      <c r="AY8" s="21" t="n">
        <v>780</v>
      </c>
      <c r="AZ8" s="21" t="n">
        <v>780</v>
      </c>
      <c r="BA8" s="21" t="n">
        <v>780</v>
      </c>
      <c r="BB8" s="21" t="n">
        <v>780</v>
      </c>
    </row>
    <row r="9">
      <c r="A9" s="1" t="inlineStr">
        <is>
          <t>SUMME</t>
        </is>
      </c>
      <c r="B9" s="21">
        <f>SUM(B4:B8)</f>
        <v/>
      </c>
      <c r="C9" s="21">
        <f>SUM(C4:C8)</f>
        <v/>
      </c>
      <c r="D9" s="21">
        <f>SUM(D4:D8)</f>
        <v/>
      </c>
      <c r="E9" s="21">
        <f>SUM(E4:E8)</f>
        <v/>
      </c>
      <c r="F9" s="21">
        <f>SUM(F4:F8)</f>
        <v/>
      </c>
      <c r="G9" s="21">
        <f>SUM(G4:G8)</f>
        <v/>
      </c>
      <c r="H9" s="21">
        <f>SUM(H4:H8)</f>
        <v/>
      </c>
      <c r="I9" s="21">
        <f>SUM(I4:I8)</f>
        <v/>
      </c>
      <c r="J9" s="21">
        <f>SUM(J4:J8)</f>
        <v/>
      </c>
      <c r="K9" s="21">
        <f>SUM(K4:K8)</f>
        <v/>
      </c>
      <c r="L9" s="21">
        <f>SUM(L4:L8)</f>
        <v/>
      </c>
      <c r="M9" s="21">
        <f>SUM(M4:M8)</f>
        <v/>
      </c>
      <c r="N9" s="21">
        <f>SUM(N4:N8)</f>
        <v/>
      </c>
      <c r="O9" s="21">
        <f>SUM(O4:O8)</f>
        <v/>
      </c>
      <c r="P9" s="21">
        <f>SUM(P4:P8)</f>
        <v/>
      </c>
      <c r="Q9" s="21">
        <f>SUM(Q4:Q8)</f>
        <v/>
      </c>
      <c r="R9" s="21">
        <f>SUM(R4:R8)</f>
        <v/>
      </c>
      <c r="S9" s="21">
        <f>SUM(S4:S8)</f>
        <v/>
      </c>
      <c r="T9" s="21">
        <f>SUM(T4:T8)</f>
        <v/>
      </c>
      <c r="U9" s="21">
        <f>SUM(U4:U8)</f>
        <v/>
      </c>
      <c r="V9" s="21">
        <f>SUM(V4:V8)</f>
        <v/>
      </c>
      <c r="W9" s="21">
        <f>SUM(W4:W8)</f>
        <v/>
      </c>
      <c r="X9" s="21">
        <f>SUM(X4:X8)</f>
        <v/>
      </c>
      <c r="Y9" s="21">
        <f>SUM(Y4:Y8)</f>
        <v/>
      </c>
      <c r="Z9" s="21">
        <f>SUM(Z4:Z8)</f>
        <v/>
      </c>
      <c r="AA9" s="21">
        <f>SUM(AA4:AA8)</f>
        <v/>
      </c>
      <c r="AB9" s="21">
        <f>SUM(AB4:AB8)</f>
        <v/>
      </c>
      <c r="AC9" s="21">
        <f>SUM(AC4:AC8)</f>
        <v/>
      </c>
      <c r="AD9" s="21">
        <f>SUM(AD4:AD8)</f>
        <v/>
      </c>
      <c r="AE9" s="21">
        <f>SUM(AE4:AE8)</f>
        <v/>
      </c>
      <c r="AF9" s="21">
        <f>SUM(AF4:AF8)</f>
        <v/>
      </c>
      <c r="AG9" s="21">
        <f>SUM(AG4:AG8)</f>
        <v/>
      </c>
      <c r="AH9" s="21">
        <f>SUM(AH4:AH8)</f>
        <v/>
      </c>
      <c r="AI9" s="21">
        <f>SUM(AI4:AI8)</f>
        <v/>
      </c>
      <c r="AJ9" s="21">
        <f>SUM(AJ4:AJ8)</f>
        <v/>
      </c>
      <c r="AK9" s="21">
        <f>SUM(AK4:AK8)</f>
        <v/>
      </c>
      <c r="AL9" s="21">
        <f>SUM(AL4:AL8)</f>
        <v/>
      </c>
      <c r="AM9" s="21">
        <f>SUM(AM4:AM8)</f>
        <v/>
      </c>
      <c r="AN9" s="21">
        <f>SUM(AN4:AN8)</f>
        <v/>
      </c>
      <c r="AO9" s="21">
        <f>SUM(AO4:AO8)</f>
        <v/>
      </c>
      <c r="AP9" s="21">
        <f>SUM(AP4:AP8)</f>
        <v/>
      </c>
      <c r="AQ9" s="21">
        <f>SUM(AQ4:AQ8)</f>
        <v/>
      </c>
      <c r="AR9" s="21">
        <f>SUM(AR4:AR8)</f>
        <v/>
      </c>
      <c r="AS9" s="21">
        <f>SUM(AS4:AS8)</f>
        <v/>
      </c>
      <c r="AT9" s="21">
        <f>SUM(AT4:AT8)</f>
        <v/>
      </c>
      <c r="AU9" s="21">
        <f>SUM(AU4:AU8)</f>
        <v/>
      </c>
      <c r="AV9" s="21">
        <f>SUM(AV4:AV8)</f>
        <v/>
      </c>
      <c r="AW9" s="21">
        <f>SUM(AW4:AW8)</f>
        <v/>
      </c>
      <c r="AX9" s="21">
        <f>SUM(AX4:AX8)</f>
        <v/>
      </c>
      <c r="AY9" s="21">
        <f>SUM(AY4:AY8)</f>
        <v/>
      </c>
      <c r="AZ9" s="21">
        <f>SUM(AZ4:AZ8)</f>
        <v/>
      </c>
      <c r="BA9" s="21">
        <f>SUM(BA4:BA8)</f>
        <v/>
      </c>
      <c r="BB9" s="21">
        <f>SUM(BB4:BB8)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56"/>
  <sheetViews>
    <sheetView zoomScale="115" workbookViewId="0">
      <pane xSplit="1" ySplit="3" topLeftCell="B17" activePane="bottomRight" state="frozen"/>
      <selection pane="topRight" activeCell="A1" sqref="A1"/>
      <selection pane="bottomLeft" activeCell="A1" sqref="A1"/>
      <selection pane="bottomRight" activeCell="B28" sqref="B28"/>
    </sheetView>
  </sheetViews>
  <sheetFormatPr baseColWidth="10" defaultColWidth="8.83203125" defaultRowHeight="15"/>
  <cols>
    <col width="50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21" t="n">
        <v>0</v>
      </c>
      <c r="C4" s="21" t="n">
        <v>0</v>
      </c>
      <c r="D4" s="21" t="n">
        <v>0</v>
      </c>
      <c r="E4" s="21" t="n">
        <v>0</v>
      </c>
      <c r="F4" s="21" t="n">
        <v>0</v>
      </c>
      <c r="G4" s="21" t="n">
        <v>0</v>
      </c>
      <c r="H4" s="21" t="n">
        <v>0</v>
      </c>
      <c r="I4" s="21" t="n">
        <v>0</v>
      </c>
      <c r="J4" s="21" t="n">
        <v>0</v>
      </c>
      <c r="K4" s="21" t="n">
        <v>0</v>
      </c>
      <c r="L4" s="21" t="n">
        <v>0</v>
      </c>
      <c r="M4" s="21" t="n">
        <v>0</v>
      </c>
      <c r="N4" s="21" t="n">
        <v>0</v>
      </c>
      <c r="O4" s="21" t="n">
        <v>0</v>
      </c>
      <c r="P4" s="21" t="n">
        <v>0</v>
      </c>
      <c r="Q4" s="21" t="n">
        <v>0</v>
      </c>
      <c r="R4" s="21" t="n">
        <v>0</v>
      </c>
      <c r="S4" s="21" t="n">
        <v>0</v>
      </c>
      <c r="T4" s="21" t="n">
        <v>0</v>
      </c>
      <c r="U4" s="21" t="n">
        <v>0</v>
      </c>
      <c r="V4" s="21" t="n">
        <v>0</v>
      </c>
      <c r="W4" s="21" t="n">
        <v>0</v>
      </c>
      <c r="X4" s="21" t="n">
        <v>0</v>
      </c>
      <c r="Y4" s="21" t="n">
        <v>0</v>
      </c>
      <c r="Z4" s="21" t="n">
        <v>0</v>
      </c>
      <c r="AA4" s="21" t="n">
        <v>0</v>
      </c>
      <c r="AB4" s="21" t="n">
        <v>0</v>
      </c>
      <c r="AC4" s="21" t="n">
        <v>0</v>
      </c>
      <c r="AD4" s="21" t="n">
        <v>0</v>
      </c>
      <c r="AE4" s="21" t="n">
        <v>0</v>
      </c>
      <c r="AF4" s="21" t="n">
        <v>0</v>
      </c>
      <c r="AG4" s="21" t="n">
        <v>0</v>
      </c>
      <c r="AH4" s="21" t="n">
        <v>0</v>
      </c>
      <c r="AI4" s="21" t="n">
        <v>0</v>
      </c>
      <c r="AJ4" s="21" t="n">
        <v>0</v>
      </c>
      <c r="AK4" s="21" t="n">
        <v>0</v>
      </c>
      <c r="AL4" s="21" t="n">
        <v>0</v>
      </c>
      <c r="AM4" s="21" t="n">
        <v>0</v>
      </c>
      <c r="AN4" s="21" t="n">
        <v>0</v>
      </c>
      <c r="AO4" s="21" t="n">
        <v>0</v>
      </c>
      <c r="AP4" s="21" t="n">
        <v>0</v>
      </c>
      <c r="AQ4" s="21" t="n">
        <v>0</v>
      </c>
      <c r="AR4" s="21" t="n">
        <v>0</v>
      </c>
      <c r="AS4" s="21" t="n">
        <v>0</v>
      </c>
      <c r="AT4" s="21" t="n">
        <v>0</v>
      </c>
      <c r="AU4" s="21" t="n">
        <v>0</v>
      </c>
      <c r="AV4" s="21" t="n">
        <v>0</v>
      </c>
      <c r="AW4" s="21" t="n">
        <v>0</v>
      </c>
      <c r="AX4" s="21" t="n">
        <v>0</v>
      </c>
      <c r="AY4" s="21" t="n">
        <v>0</v>
      </c>
      <c r="AZ4" s="21" t="n">
        <v>0</v>
      </c>
      <c r="BA4" s="21" t="n">
        <v>0</v>
      </c>
      <c r="BB4" s="21" t="n">
        <v>0</v>
      </c>
    </row>
    <row r="5">
      <c r="A5" s="1" t="inlineStr">
        <is>
          <t>Betriebliche Steuern</t>
        </is>
      </c>
      <c r="B5" s="21" t="n">
        <v>0</v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1" t="n">
        <v>0</v>
      </c>
      <c r="I5" s="21" t="n">
        <v>0</v>
      </c>
      <c r="J5" s="21" t="n">
        <v>0</v>
      </c>
      <c r="K5" s="21" t="n">
        <v>0</v>
      </c>
      <c r="L5" s="21" t="n">
        <v>0</v>
      </c>
      <c r="M5" s="21" t="n">
        <v>0</v>
      </c>
      <c r="N5" s="21" t="n">
        <v>0</v>
      </c>
      <c r="O5" s="21" t="n">
        <v>0</v>
      </c>
      <c r="P5" s="21" t="n">
        <v>0</v>
      </c>
      <c r="Q5" s="21" t="n">
        <v>0</v>
      </c>
      <c r="R5" s="21" t="n">
        <v>0</v>
      </c>
      <c r="S5" s="21" t="n">
        <v>0</v>
      </c>
      <c r="T5" s="21" t="n">
        <v>0</v>
      </c>
      <c r="U5" s="21" t="n">
        <v>0</v>
      </c>
      <c r="V5" s="21" t="n">
        <v>0</v>
      </c>
      <c r="W5" s="21" t="n">
        <v>0</v>
      </c>
      <c r="X5" s="21" t="n">
        <v>0</v>
      </c>
      <c r="Y5" s="21" t="n">
        <v>0</v>
      </c>
      <c r="Z5" s="21" t="n">
        <v>0</v>
      </c>
      <c r="AA5" s="21" t="n">
        <v>0</v>
      </c>
      <c r="AB5" s="21" t="n">
        <v>0</v>
      </c>
      <c r="AC5" s="21" t="n">
        <v>0</v>
      </c>
      <c r="AD5" s="21" t="n">
        <v>0</v>
      </c>
      <c r="AE5" s="21" t="n">
        <v>0</v>
      </c>
      <c r="AF5" s="21" t="n">
        <v>0</v>
      </c>
      <c r="AG5" s="21" t="n">
        <v>0</v>
      </c>
      <c r="AH5" s="21" t="n">
        <v>0</v>
      </c>
      <c r="AI5" s="21" t="n">
        <v>0</v>
      </c>
      <c r="AJ5" s="21" t="n">
        <v>0</v>
      </c>
      <c r="AK5" s="21" t="n">
        <v>0</v>
      </c>
      <c r="AL5" s="21" t="n">
        <v>0</v>
      </c>
      <c r="AM5" s="21" t="n">
        <v>0</v>
      </c>
      <c r="AN5" s="21" t="n">
        <v>0</v>
      </c>
      <c r="AO5" s="21" t="n">
        <v>0</v>
      </c>
      <c r="AP5" s="21" t="n">
        <v>0</v>
      </c>
      <c r="AQ5" s="21" t="n">
        <v>0</v>
      </c>
      <c r="AR5" s="21" t="n">
        <v>0</v>
      </c>
      <c r="AS5" s="21" t="n">
        <v>0</v>
      </c>
      <c r="AT5" s="21" t="n">
        <v>0</v>
      </c>
      <c r="AU5" s="21" t="n">
        <v>0</v>
      </c>
      <c r="AV5" s="21" t="n">
        <v>0</v>
      </c>
      <c r="AW5" s="21" t="n">
        <v>0</v>
      </c>
      <c r="AX5" s="21" t="n">
        <v>0</v>
      </c>
      <c r="AY5" s="21" t="n">
        <v>0</v>
      </c>
      <c r="AZ5" s="21" t="n">
        <v>0</v>
      </c>
      <c r="BA5" s="21" t="n">
        <v>0</v>
      </c>
      <c r="BB5" s="21" t="n">
        <v>0</v>
      </c>
    </row>
    <row r="6">
      <c r="A6" t="inlineStr">
        <is>
          <t>IHK (M)</t>
        </is>
      </c>
      <c r="B6" s="21" t="n">
        <v>0</v>
      </c>
      <c r="C6" s="21" t="n">
        <v>200</v>
      </c>
      <c r="D6" s="21" t="n">
        <v>0</v>
      </c>
      <c r="E6" s="21" t="n">
        <v>0</v>
      </c>
      <c r="F6" s="21" t="n">
        <v>0</v>
      </c>
      <c r="G6" s="21" t="n">
        <v>0</v>
      </c>
      <c r="H6" s="21" t="n">
        <v>0</v>
      </c>
      <c r="I6" s="21" t="n">
        <v>0</v>
      </c>
      <c r="J6" s="21" t="n">
        <v>0</v>
      </c>
      <c r="K6" s="21" t="n">
        <v>0</v>
      </c>
      <c r="L6" s="21" t="n">
        <v>0</v>
      </c>
      <c r="M6" s="21" t="n">
        <v>0</v>
      </c>
      <c r="N6" s="21">
        <f>B6*(1+INDEX(Treiber!$B$78:$B$81,N$1-2026))</f>
        <v/>
      </c>
      <c r="O6" s="21">
        <f>C6*(1+INDEX(Treiber!$B$78:$B$81,O$1-2026))</f>
        <v/>
      </c>
      <c r="P6" s="21">
        <f>D6*(1+INDEX(Treiber!$B$78:$B$81,P$1-2026))</f>
        <v/>
      </c>
      <c r="Q6" s="21">
        <f>E6*(1+INDEX(Treiber!$B$78:$B$81,Q$1-2026))</f>
        <v/>
      </c>
      <c r="R6" s="21">
        <f>F6*(1+INDEX(Treiber!$B$78:$B$81,R$1-2026))</f>
        <v/>
      </c>
      <c r="S6" s="21">
        <f>G6*(1+INDEX(Treiber!$B$78:$B$81,S$1-2026))</f>
        <v/>
      </c>
      <c r="T6" s="21">
        <f>H6*(1+INDEX(Treiber!$B$78:$B$81,T$1-2026))</f>
        <v/>
      </c>
      <c r="U6" s="21">
        <f>I6*(1+INDEX(Treiber!$B$78:$B$81,U$1-2026))</f>
        <v/>
      </c>
      <c r="V6" s="21">
        <f>J6*(1+INDEX(Treiber!$B$78:$B$81,V$1-2026))</f>
        <v/>
      </c>
      <c r="W6" s="21">
        <f>K6*(1+INDEX(Treiber!$B$78:$B$81,W$1-2026))</f>
        <v/>
      </c>
      <c r="X6" s="21">
        <f>L6*(1+INDEX(Treiber!$B$78:$B$81,X$1-2026))</f>
        <v/>
      </c>
      <c r="Y6" s="21">
        <f>M6*(1+INDEX(Treiber!$B$78:$B$81,Y$1-2026))</f>
        <v/>
      </c>
      <c r="Z6" s="21">
        <f>N6*(1+INDEX(Treiber!$B$78:$B$81,Z$1-2026))</f>
        <v/>
      </c>
      <c r="AA6" s="21">
        <f>O6*(1+INDEX(Treiber!$B$78:$B$81,AA$1-2026))</f>
        <v/>
      </c>
      <c r="AB6" s="21">
        <f>P6*(1+INDEX(Treiber!$B$78:$B$81,AB$1-2026))</f>
        <v/>
      </c>
      <c r="AC6" s="21">
        <f>Q6*(1+INDEX(Treiber!$B$78:$B$81,AC$1-2026))</f>
        <v/>
      </c>
      <c r="AD6" s="21">
        <f>R6*(1+INDEX(Treiber!$B$78:$B$81,AD$1-2026))</f>
        <v/>
      </c>
      <c r="AE6" s="21">
        <f>S6*(1+INDEX(Treiber!$B$78:$B$81,AE$1-2026))</f>
        <v/>
      </c>
      <c r="AF6" s="21">
        <f>T6*(1+INDEX(Treiber!$B$78:$B$81,AF$1-2026))</f>
        <v/>
      </c>
      <c r="AG6" s="21">
        <f>U6*(1+INDEX(Treiber!$B$78:$B$81,AG$1-2026))</f>
        <v/>
      </c>
      <c r="AH6" s="21">
        <f>V6*(1+INDEX(Treiber!$B$78:$B$81,AH$1-2026))</f>
        <v/>
      </c>
      <c r="AI6" s="21">
        <f>W6*(1+INDEX(Treiber!$B$78:$B$81,AI$1-2026))</f>
        <v/>
      </c>
      <c r="AJ6" s="21">
        <f>X6*(1+INDEX(Treiber!$B$78:$B$81,AJ$1-2026))</f>
        <v/>
      </c>
      <c r="AK6" s="21">
        <f>Y6*(1+INDEX(Treiber!$B$78:$B$81,AK$1-2026))</f>
        <v/>
      </c>
      <c r="AL6" s="21">
        <f>Z6*(1+INDEX(Treiber!$B$78:$B$81,AL$1-2026))</f>
        <v/>
      </c>
      <c r="AM6" s="21">
        <f>AA6*(1+INDEX(Treiber!$B$78:$B$81,AM$1-2026))</f>
        <v/>
      </c>
      <c r="AN6" s="21">
        <f>AB6*(1+INDEX(Treiber!$B$78:$B$81,AN$1-2026))</f>
        <v/>
      </c>
      <c r="AO6" s="21">
        <f>AC6*(1+INDEX(Treiber!$B$78:$B$81,AO$1-2026))</f>
        <v/>
      </c>
      <c r="AP6" s="21">
        <f>AD6*(1+INDEX(Treiber!$B$78:$B$81,AP$1-2026))</f>
        <v/>
      </c>
      <c r="AQ6" s="21">
        <f>AE6*(1+INDEX(Treiber!$B$78:$B$81,AQ$1-2026))</f>
        <v/>
      </c>
      <c r="AR6" s="21">
        <f>AF6*(1+INDEX(Treiber!$B$78:$B$81,AR$1-2026))</f>
        <v/>
      </c>
      <c r="AS6" s="21">
        <f>AG6*(1+INDEX(Treiber!$B$78:$B$81,AS$1-2026))</f>
        <v/>
      </c>
      <c r="AT6" s="21">
        <f>AH6*(1+INDEX(Treiber!$B$78:$B$81,AT$1-2026))</f>
        <v/>
      </c>
      <c r="AU6" s="21">
        <f>AI6*(1+INDEX(Treiber!$B$78:$B$81,AU$1-2026))</f>
        <v/>
      </c>
      <c r="AV6" s="21">
        <f>AJ6*(1+INDEX(Treiber!$B$78:$B$81,AV$1-2026))</f>
        <v/>
      </c>
      <c r="AW6" s="21">
        <f>AK6*(1+INDEX(Treiber!$B$78:$B$81,AW$1-2026))</f>
        <v/>
      </c>
      <c r="AX6" s="21">
        <f>AL6*(1+INDEX(Treiber!$B$78:$B$81,AX$1-2026))</f>
        <v/>
      </c>
      <c r="AY6" s="21">
        <f>AM6*(1+INDEX(Treiber!$B$78:$B$81,AY$1-2026))</f>
        <v/>
      </c>
      <c r="AZ6" s="21">
        <f>AN6*(1+INDEX(Treiber!$B$78:$B$81,AZ$1-2026))</f>
        <v/>
      </c>
      <c r="BA6" s="21">
        <f>AO6*(1+INDEX(Treiber!$B$78:$B$81,BA$1-2026))</f>
        <v/>
      </c>
      <c r="BB6" s="21">
        <f>AP6*(1+INDEX(Treiber!$B$78:$B$81,BB$1-2026))</f>
        <v/>
      </c>
    </row>
    <row r="7">
      <c r="A7" t="inlineStr">
        <is>
          <t>Rundfunkbeitrag (M)</t>
        </is>
      </c>
      <c r="B7" s="21" t="n">
        <v>0</v>
      </c>
      <c r="C7" s="21" t="n">
        <v>0</v>
      </c>
      <c r="D7" s="21" t="n">
        <v>0</v>
      </c>
      <c r="E7" s="21" t="n">
        <v>0</v>
      </c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1" t="n">
        <v>0</v>
      </c>
      <c r="Q7" s="21" t="n">
        <v>0</v>
      </c>
      <c r="R7" s="21" t="n">
        <v>0</v>
      </c>
      <c r="S7" s="21" t="n">
        <v>91.8</v>
      </c>
      <c r="T7" s="21" t="n">
        <v>91.8</v>
      </c>
      <c r="U7" s="21" t="n">
        <v>91.8</v>
      </c>
      <c r="V7" s="21" t="n">
        <v>91.8</v>
      </c>
      <c r="W7" s="21" t="n">
        <v>91.8</v>
      </c>
      <c r="X7" s="21" t="n">
        <v>91.8</v>
      </c>
      <c r="Y7" s="21" t="n">
        <v>114.75</v>
      </c>
      <c r="Z7" s="21" t="n">
        <v>114.75</v>
      </c>
      <c r="AA7" s="21" t="n">
        <v>114.75</v>
      </c>
      <c r="AB7" s="21" t="n">
        <v>114.75</v>
      </c>
      <c r="AC7" s="21" t="n">
        <v>114.75</v>
      </c>
      <c r="AD7" s="21" t="n">
        <v>114.75</v>
      </c>
      <c r="AE7" s="21" t="n">
        <v>114.75</v>
      </c>
      <c r="AF7" s="21" t="n">
        <v>114.75</v>
      </c>
      <c r="AG7" s="21" t="n">
        <v>114.75</v>
      </c>
      <c r="AH7" s="21" t="n">
        <v>114.75</v>
      </c>
      <c r="AI7" s="21" t="n">
        <v>114.75</v>
      </c>
      <c r="AJ7" s="21" t="n">
        <v>114.75</v>
      </c>
      <c r="AK7" s="21" t="n">
        <v>102.51</v>
      </c>
      <c r="AL7" s="21" t="n">
        <v>102.51</v>
      </c>
      <c r="AM7" s="21" t="n">
        <v>102.51</v>
      </c>
      <c r="AN7" s="21" t="n">
        <v>102.51</v>
      </c>
      <c r="AO7" s="21" t="n">
        <v>102.51</v>
      </c>
      <c r="AP7" s="21" t="n">
        <v>102.51</v>
      </c>
      <c r="AQ7" s="21" t="n">
        <v>102.51</v>
      </c>
      <c r="AR7" s="21" t="n">
        <v>102.51</v>
      </c>
      <c r="AS7" s="21" t="n">
        <v>102.51</v>
      </c>
      <c r="AT7" s="21" t="n">
        <v>102.51</v>
      </c>
      <c r="AU7" s="21" t="n">
        <v>102.51</v>
      </c>
      <c r="AV7" s="21" t="n">
        <v>102.51</v>
      </c>
      <c r="AW7" s="21" t="n">
        <v>102.51</v>
      </c>
      <c r="AX7" s="21" t="n">
        <v>102.51</v>
      </c>
      <c r="AY7" s="21" t="n">
        <v>102.51</v>
      </c>
      <c r="AZ7" s="21" t="n">
        <v>102.51</v>
      </c>
      <c r="BA7" s="21" t="n">
        <v>102.51</v>
      </c>
      <c r="BB7" s="21" t="n">
        <v>114.75</v>
      </c>
    </row>
    <row r="8">
      <c r="A8" t="inlineStr">
        <is>
          <t>Betriebshaftpflicht</t>
        </is>
      </c>
      <c r="B8" s="21" t="n">
        <v>100</v>
      </c>
      <c r="C8" s="21" t="n">
        <v>100</v>
      </c>
      <c r="D8" s="21" t="n">
        <v>100</v>
      </c>
      <c r="E8" s="21" t="n">
        <v>100</v>
      </c>
      <c r="F8" s="21" t="n">
        <v>100</v>
      </c>
      <c r="G8" s="21">
        <f>IF(AND(G$2=1,G$1&gt;2026),F8*(1+INDEX(Treiber!$B$78:$B$81,G$1-2026)),F8)</f>
        <v/>
      </c>
      <c r="H8" s="21">
        <f>IF(AND(H$2=1,H$1&gt;2026),G8*(1+INDEX(Treiber!$B$78:$B$81,H$1-2026)),G8)</f>
        <v/>
      </c>
      <c r="I8" s="21">
        <f>IF(AND(I$2=1,I$1&gt;2026),H8*(1+INDEX(Treiber!$B$78:$B$81,I$1-2026)),H8)</f>
        <v/>
      </c>
      <c r="J8" s="21">
        <f>IF(AND(J$2=1,J$1&gt;2026),I8*(1+INDEX(Treiber!$B$78:$B$81,J$1-2026)),I8)</f>
        <v/>
      </c>
      <c r="K8" s="21">
        <f>IF(AND(K$2=1,K$1&gt;2026),J8*(1+INDEX(Treiber!$B$78:$B$81,K$1-2026)),J8)</f>
        <v/>
      </c>
      <c r="L8" s="21">
        <f>IF(AND(L$2=1,L$1&gt;2026),K8*(1+INDEX(Treiber!$B$78:$B$81,L$1-2026)),K8)</f>
        <v/>
      </c>
      <c r="M8" s="21">
        <f>IF(AND(M$2=1,M$1&gt;2026),L8*(1+INDEX(Treiber!$B$78:$B$81,M$1-2026)),L8)</f>
        <v/>
      </c>
      <c r="N8" s="21">
        <f>IF(AND(N$2=1,N$1&gt;2026),M8*(1+INDEX(Treiber!$B$78:$B$81,N$1-2026)),M8)</f>
        <v/>
      </c>
      <c r="O8" s="21">
        <f>IF(AND(O$2=1,O$1&gt;2026),N8*(1+INDEX(Treiber!$B$78:$B$81,O$1-2026)),N8)</f>
        <v/>
      </c>
      <c r="P8" s="21">
        <f>IF(AND(P$2=1,P$1&gt;2026),O8*(1+INDEX(Treiber!$B$78:$B$81,P$1-2026)),O8)</f>
        <v/>
      </c>
      <c r="Q8" s="21">
        <f>IF(AND(Q$2=1,Q$1&gt;2026),P8*(1+INDEX(Treiber!$B$78:$B$81,Q$1-2026)),P8)</f>
        <v/>
      </c>
      <c r="R8" s="21">
        <f>IF(AND(R$2=1,R$1&gt;2026),Q8*(1+INDEX(Treiber!$B$78:$B$81,R$1-2026)),Q8)</f>
        <v/>
      </c>
      <c r="S8" s="21">
        <f>IF(AND(S$2=1,S$1&gt;2026),R8*(1+INDEX(Treiber!$B$78:$B$81,S$1-2026)),R8)</f>
        <v/>
      </c>
      <c r="T8" s="21">
        <f>IF(AND(T$2=1,T$1&gt;2026),S8*(1+INDEX(Treiber!$B$78:$B$81,T$1-2026)),S8)</f>
        <v/>
      </c>
      <c r="U8" s="21">
        <f>IF(AND(U$2=1,U$1&gt;2026),T8*(1+INDEX(Treiber!$B$78:$B$81,U$1-2026)),T8)</f>
        <v/>
      </c>
      <c r="V8" s="21">
        <f>IF(AND(V$2=1,V$1&gt;2026),U8*(1+INDEX(Treiber!$B$78:$B$81,V$1-2026)),U8)</f>
        <v/>
      </c>
      <c r="W8" s="21">
        <f>IF(AND(W$2=1,W$1&gt;2026),V8*(1+INDEX(Treiber!$B$78:$B$81,W$1-2026)),V8)</f>
        <v/>
      </c>
      <c r="X8" s="21">
        <f>IF(AND(X$2=1,X$1&gt;2026),W8*(1+INDEX(Treiber!$B$78:$B$81,X$1-2026)),W8)</f>
        <v/>
      </c>
      <c r="Y8" s="21">
        <f>IF(AND(Y$2=1,Y$1&gt;2026),X8*(1+INDEX(Treiber!$B$78:$B$81,Y$1-2026)),X8)</f>
        <v/>
      </c>
      <c r="Z8" s="21">
        <f>IF(AND(Z$2=1,Z$1&gt;2026),Y8*(1+INDEX(Treiber!$B$78:$B$81,Z$1-2026)),Y8)</f>
        <v/>
      </c>
      <c r="AA8" s="21">
        <f>IF(AND(AA$2=1,AA$1&gt;2026),Z8*(1+INDEX(Treiber!$B$78:$B$81,AA$1-2026)),Z8)</f>
        <v/>
      </c>
      <c r="AB8" s="21">
        <f>IF(AND(AB$2=1,AB$1&gt;2026),AA8*(1+INDEX(Treiber!$B$78:$B$81,AB$1-2026)),AA8)</f>
        <v/>
      </c>
      <c r="AC8" s="21">
        <f>IF(AND(AC$2=1,AC$1&gt;2026),AB8*(1+INDEX(Treiber!$B$78:$B$81,AC$1-2026)),AB8)</f>
        <v/>
      </c>
      <c r="AD8" s="21">
        <f>IF(AND(AD$2=1,AD$1&gt;2026),AC8*(1+INDEX(Treiber!$B$78:$B$81,AD$1-2026)),AC8)</f>
        <v/>
      </c>
      <c r="AE8" s="21">
        <f>IF(AND(AE$2=1,AE$1&gt;2026),AD8*(1+INDEX(Treiber!$B$78:$B$81,AE$1-2026)),AD8)</f>
        <v/>
      </c>
      <c r="AF8" s="21">
        <f>IF(AND(AF$2=1,AF$1&gt;2026),AE8*(1+INDEX(Treiber!$B$78:$B$81,AF$1-2026)),AE8)</f>
        <v/>
      </c>
      <c r="AG8" s="21">
        <f>IF(AND(AG$2=1,AG$1&gt;2026),AF8*(1+INDEX(Treiber!$B$78:$B$81,AG$1-2026)),AF8)</f>
        <v/>
      </c>
      <c r="AH8" s="21">
        <f>IF(AND(AH$2=1,AH$1&gt;2026),AG8*(1+INDEX(Treiber!$B$78:$B$81,AH$1-2026)),AG8)</f>
        <v/>
      </c>
      <c r="AI8" s="21">
        <f>IF(AND(AI$2=1,AI$1&gt;2026),AH8*(1+INDEX(Treiber!$B$78:$B$81,AI$1-2026)),AH8)</f>
        <v/>
      </c>
      <c r="AJ8" s="21">
        <f>IF(AND(AJ$2=1,AJ$1&gt;2026),AI8*(1+INDEX(Treiber!$B$78:$B$81,AJ$1-2026)),AI8)</f>
        <v/>
      </c>
      <c r="AK8" s="21">
        <f>IF(AND(AK$2=1,AK$1&gt;2026),AJ8*(1+INDEX(Treiber!$B$78:$B$81,AK$1-2026)),AJ8)</f>
        <v/>
      </c>
      <c r="AL8" s="21">
        <f>IF(AND(AL$2=1,AL$1&gt;2026),AK8*(1+INDEX(Treiber!$B$78:$B$81,AL$1-2026)),AK8)</f>
        <v/>
      </c>
      <c r="AM8" s="21">
        <f>IF(AND(AM$2=1,AM$1&gt;2026),AL8*(1+INDEX(Treiber!$B$78:$B$81,AM$1-2026)),AL8)</f>
        <v/>
      </c>
      <c r="AN8" s="21">
        <f>IF(AND(AN$2=1,AN$1&gt;2026),AM8*(1+INDEX(Treiber!$B$78:$B$81,AN$1-2026)),AM8)</f>
        <v/>
      </c>
      <c r="AO8" s="21">
        <f>IF(AND(AO$2=1,AO$1&gt;2026),AN8*(1+INDEX(Treiber!$B$78:$B$81,AO$1-2026)),AN8)</f>
        <v/>
      </c>
      <c r="AP8" s="21">
        <f>IF(AND(AP$2=1,AP$1&gt;2026),AO8*(1+INDEX(Treiber!$B$78:$B$81,AP$1-2026)),AO8)</f>
        <v/>
      </c>
      <c r="AQ8" s="21">
        <f>IF(AND(AQ$2=1,AQ$1&gt;2026),AP8*(1+INDEX(Treiber!$B$78:$B$81,AQ$1-2026)),AP8)</f>
        <v/>
      </c>
      <c r="AR8" s="21">
        <f>IF(AND(AR$2=1,AR$1&gt;2026),AQ8*(1+INDEX(Treiber!$B$78:$B$81,AR$1-2026)),AQ8)</f>
        <v/>
      </c>
      <c r="AS8" s="21">
        <f>IF(AND(AS$2=1,AS$1&gt;2026),AR8*(1+INDEX(Treiber!$B$78:$B$81,AS$1-2026)),AR8)</f>
        <v/>
      </c>
      <c r="AT8" s="21">
        <f>IF(AND(AT$2=1,AT$1&gt;2026),AS8*(1+INDEX(Treiber!$B$78:$B$81,AT$1-2026)),AS8)</f>
        <v/>
      </c>
      <c r="AU8" s="21">
        <f>IF(AND(AU$2=1,AU$1&gt;2026),AT8*(1+INDEX(Treiber!$B$78:$B$81,AU$1-2026)),AT8)</f>
        <v/>
      </c>
      <c r="AV8" s="21">
        <f>IF(AND(AV$2=1,AV$1&gt;2026),AU8*(1+INDEX(Treiber!$B$78:$B$81,AV$1-2026)),AU8)</f>
        <v/>
      </c>
      <c r="AW8" s="21">
        <f>IF(AND(AW$2=1,AW$1&gt;2026),AV8*(1+INDEX(Treiber!$B$78:$B$81,AW$1-2026)),AV8)</f>
        <v/>
      </c>
      <c r="AX8" s="21">
        <f>IF(AND(AX$2=1,AX$1&gt;2026),AW8*(1+INDEX(Treiber!$B$78:$B$81,AX$1-2026)),AW8)</f>
        <v/>
      </c>
      <c r="AY8" s="21">
        <f>IF(AND(AY$2=1,AY$1&gt;2026),AX8*(1+INDEX(Treiber!$B$78:$B$81,AY$1-2026)),AX8)</f>
        <v/>
      </c>
      <c r="AZ8" s="21">
        <f>IF(AND(AZ$2=1,AZ$1&gt;2026),AY8*(1+INDEX(Treiber!$B$78:$B$81,AZ$1-2026)),AY8)</f>
        <v/>
      </c>
      <c r="BA8" s="21">
        <f>IF(AND(BA$2=1,BA$1&gt;2026),AZ8*(1+INDEX(Treiber!$B$78:$B$81,BA$1-2026)),AZ8)</f>
        <v/>
      </c>
      <c r="BB8" s="21">
        <f>IF(AND(BB$2=1,BB$1&gt;2026),BA8*(1+INDEX(Treiber!$B$78:$B$81,BB$1-2026)),BA8)</f>
        <v/>
      </c>
    </row>
    <row r="9">
      <c r="A9" t="inlineStr">
        <is>
          <t>Dienstreise-Krankenversicherung</t>
        </is>
      </c>
      <c r="B9" s="21" t="n">
        <v>15</v>
      </c>
      <c r="C9" s="21" t="n">
        <v>15</v>
      </c>
      <c r="D9" s="21" t="n">
        <v>15</v>
      </c>
      <c r="E9" s="21" t="n">
        <v>15</v>
      </c>
      <c r="F9" s="21" t="n">
        <v>15</v>
      </c>
      <c r="G9" s="21">
        <f>IF(AND(G$2=1,G$1&gt;2026),F9*(1+INDEX(Treiber!$B$78:$B$81,G$1-2026)),F9)</f>
        <v/>
      </c>
      <c r="H9" s="21">
        <f>IF(AND(H$2=1,H$1&gt;2026),G9*(1+INDEX(Treiber!$B$78:$B$81,H$1-2026)),G9)</f>
        <v/>
      </c>
      <c r="I9" s="21">
        <f>IF(AND(I$2=1,I$1&gt;2026),H9*(1+INDEX(Treiber!$B$78:$B$81,I$1-2026)),H9)</f>
        <v/>
      </c>
      <c r="J9" s="21">
        <f>IF(AND(J$2=1,J$1&gt;2026),I9*(1+INDEX(Treiber!$B$78:$B$81,J$1-2026)),I9)</f>
        <v/>
      </c>
      <c r="K9" s="21">
        <f>IF(AND(K$2=1,K$1&gt;2026),J9*(1+INDEX(Treiber!$B$78:$B$81,K$1-2026)),J9)</f>
        <v/>
      </c>
      <c r="L9" s="21">
        <f>IF(AND(L$2=1,L$1&gt;2026),K9*(1+INDEX(Treiber!$B$78:$B$81,L$1-2026)),K9)</f>
        <v/>
      </c>
      <c r="M9" s="21">
        <f>IF(AND(M$2=1,M$1&gt;2026),L9*(1+INDEX(Treiber!$B$78:$B$81,M$1-2026)),L9)</f>
        <v/>
      </c>
      <c r="N9" s="21">
        <f>IF(AND(N$2=1,N$1&gt;2026),M9*(1+INDEX(Treiber!$B$78:$B$81,N$1-2026)),M9)</f>
        <v/>
      </c>
      <c r="O9" s="21">
        <f>IF(AND(O$2=1,O$1&gt;2026),N9*(1+INDEX(Treiber!$B$78:$B$81,O$1-2026)),N9)</f>
        <v/>
      </c>
      <c r="P9" s="21">
        <f>IF(AND(P$2=1,P$1&gt;2026),O9*(1+INDEX(Treiber!$B$78:$B$81,P$1-2026)),O9)</f>
        <v/>
      </c>
      <c r="Q9" s="21">
        <f>IF(AND(Q$2=1,Q$1&gt;2026),P9*(1+INDEX(Treiber!$B$78:$B$81,Q$1-2026)),P9)</f>
        <v/>
      </c>
      <c r="R9" s="21">
        <f>IF(AND(R$2=1,R$1&gt;2026),Q9*(1+INDEX(Treiber!$B$78:$B$81,R$1-2026)),Q9)</f>
        <v/>
      </c>
      <c r="S9" s="21">
        <f>IF(AND(S$2=1,S$1&gt;2026),R9*(1+INDEX(Treiber!$B$78:$B$81,S$1-2026)),R9)</f>
        <v/>
      </c>
      <c r="T9" s="21">
        <f>IF(AND(T$2=1,T$1&gt;2026),S9*(1+INDEX(Treiber!$B$78:$B$81,T$1-2026)),S9)</f>
        <v/>
      </c>
      <c r="U9" s="21">
        <f>IF(AND(U$2=1,U$1&gt;2026),T9*(1+INDEX(Treiber!$B$78:$B$81,U$1-2026)),T9)</f>
        <v/>
      </c>
      <c r="V9" s="21">
        <f>IF(AND(V$2=1,V$1&gt;2026),U9*(1+INDEX(Treiber!$B$78:$B$81,V$1-2026)),U9)</f>
        <v/>
      </c>
      <c r="W9" s="21">
        <f>IF(AND(W$2=1,W$1&gt;2026),V9*(1+INDEX(Treiber!$B$78:$B$81,W$1-2026)),V9)</f>
        <v/>
      </c>
      <c r="X9" s="21">
        <f>IF(AND(X$2=1,X$1&gt;2026),W9*(1+INDEX(Treiber!$B$78:$B$81,X$1-2026)),W9)</f>
        <v/>
      </c>
      <c r="Y9" s="21">
        <f>IF(AND(Y$2=1,Y$1&gt;2026),X9*(1+INDEX(Treiber!$B$78:$B$81,Y$1-2026)),X9)</f>
        <v/>
      </c>
      <c r="Z9" s="21">
        <f>IF(AND(Z$2=1,Z$1&gt;2026),Y9*(1+INDEX(Treiber!$B$78:$B$81,Z$1-2026)),Y9)</f>
        <v/>
      </c>
      <c r="AA9" s="21">
        <f>IF(AND(AA$2=1,AA$1&gt;2026),Z9*(1+INDEX(Treiber!$B$78:$B$81,AA$1-2026)),Z9)</f>
        <v/>
      </c>
      <c r="AB9" s="21">
        <f>IF(AND(AB$2=1,AB$1&gt;2026),AA9*(1+INDEX(Treiber!$B$78:$B$81,AB$1-2026)),AA9)</f>
        <v/>
      </c>
      <c r="AC9" s="21">
        <f>IF(AND(AC$2=1,AC$1&gt;2026),AB9*(1+INDEX(Treiber!$B$78:$B$81,AC$1-2026)),AB9)</f>
        <v/>
      </c>
      <c r="AD9" s="21">
        <f>IF(AND(AD$2=1,AD$1&gt;2026),AC9*(1+INDEX(Treiber!$B$78:$B$81,AD$1-2026)),AC9)</f>
        <v/>
      </c>
      <c r="AE9" s="21">
        <f>IF(AND(AE$2=1,AE$1&gt;2026),AD9*(1+INDEX(Treiber!$B$78:$B$81,AE$1-2026)),AD9)</f>
        <v/>
      </c>
      <c r="AF9" s="21">
        <f>IF(AND(AF$2=1,AF$1&gt;2026),AE9*(1+INDEX(Treiber!$B$78:$B$81,AF$1-2026)),AE9)</f>
        <v/>
      </c>
      <c r="AG9" s="21">
        <f>IF(AND(AG$2=1,AG$1&gt;2026),AF9*(1+INDEX(Treiber!$B$78:$B$81,AG$1-2026)),AF9)</f>
        <v/>
      </c>
      <c r="AH9" s="21">
        <f>IF(AND(AH$2=1,AH$1&gt;2026),AG9*(1+INDEX(Treiber!$B$78:$B$81,AH$1-2026)),AG9)</f>
        <v/>
      </c>
      <c r="AI9" s="21">
        <f>IF(AND(AI$2=1,AI$1&gt;2026),AH9*(1+INDEX(Treiber!$B$78:$B$81,AI$1-2026)),AH9)</f>
        <v/>
      </c>
      <c r="AJ9" s="21">
        <f>IF(AND(AJ$2=1,AJ$1&gt;2026),AI9*(1+INDEX(Treiber!$B$78:$B$81,AJ$1-2026)),AI9)</f>
        <v/>
      </c>
      <c r="AK9" s="21">
        <f>IF(AND(AK$2=1,AK$1&gt;2026),AJ9*(1+INDEX(Treiber!$B$78:$B$81,AK$1-2026)),AJ9)</f>
        <v/>
      </c>
      <c r="AL9" s="21">
        <f>IF(AND(AL$2=1,AL$1&gt;2026),AK9*(1+INDEX(Treiber!$B$78:$B$81,AL$1-2026)),AK9)</f>
        <v/>
      </c>
      <c r="AM9" s="21">
        <f>IF(AND(AM$2=1,AM$1&gt;2026),AL9*(1+INDEX(Treiber!$B$78:$B$81,AM$1-2026)),AL9)</f>
        <v/>
      </c>
      <c r="AN9" s="21">
        <f>IF(AND(AN$2=1,AN$1&gt;2026),AM9*(1+INDEX(Treiber!$B$78:$B$81,AN$1-2026)),AM9)</f>
        <v/>
      </c>
      <c r="AO9" s="21">
        <f>IF(AND(AO$2=1,AO$1&gt;2026),AN9*(1+INDEX(Treiber!$B$78:$B$81,AO$1-2026)),AN9)</f>
        <v/>
      </c>
      <c r="AP9" s="21">
        <f>IF(AND(AP$2=1,AP$1&gt;2026),AO9*(1+INDEX(Treiber!$B$78:$B$81,AP$1-2026)),AO9)</f>
        <v/>
      </c>
      <c r="AQ9" s="21">
        <f>IF(AND(AQ$2=1,AQ$1&gt;2026),AP9*(1+INDEX(Treiber!$B$78:$B$81,AQ$1-2026)),AP9)</f>
        <v/>
      </c>
      <c r="AR9" s="21">
        <f>IF(AND(AR$2=1,AR$1&gt;2026),AQ9*(1+INDEX(Treiber!$B$78:$B$81,AR$1-2026)),AQ9)</f>
        <v/>
      </c>
      <c r="AS9" s="21">
        <f>IF(AND(AS$2=1,AS$1&gt;2026),AR9*(1+INDEX(Treiber!$B$78:$B$81,AS$1-2026)),AR9)</f>
        <v/>
      </c>
      <c r="AT9" s="21">
        <f>IF(AND(AT$2=1,AT$1&gt;2026),AS9*(1+INDEX(Treiber!$B$78:$B$81,AT$1-2026)),AS9)</f>
        <v/>
      </c>
      <c r="AU9" s="21">
        <f>IF(AND(AU$2=1,AU$1&gt;2026),AT9*(1+INDEX(Treiber!$B$78:$B$81,AU$1-2026)),AT9)</f>
        <v/>
      </c>
      <c r="AV9" s="21">
        <f>IF(AND(AV$2=1,AV$1&gt;2026),AU9*(1+INDEX(Treiber!$B$78:$B$81,AV$1-2026)),AU9)</f>
        <v/>
      </c>
      <c r="AW9" s="21">
        <f>IF(AND(AW$2=1,AW$1&gt;2026),AV9*(1+INDEX(Treiber!$B$78:$B$81,AW$1-2026)),AV9)</f>
        <v/>
      </c>
      <c r="AX9" s="21">
        <f>IF(AND(AX$2=1,AX$1&gt;2026),AW9*(1+INDEX(Treiber!$B$78:$B$81,AX$1-2026)),AW9)</f>
        <v/>
      </c>
      <c r="AY9" s="21">
        <f>IF(AND(AY$2=1,AY$1&gt;2026),AX9*(1+INDEX(Treiber!$B$78:$B$81,AY$1-2026)),AX9)</f>
        <v/>
      </c>
      <c r="AZ9" s="21">
        <f>IF(AND(AZ$2=1,AZ$1&gt;2026),AY9*(1+INDEX(Treiber!$B$78:$B$81,AZ$1-2026)),AY9)</f>
        <v/>
      </c>
      <c r="BA9" s="21">
        <f>IF(AND(BA$2=1,BA$1&gt;2026),AZ9*(1+INDEX(Treiber!$B$78:$B$81,BA$1-2026)),AZ9)</f>
        <v/>
      </c>
      <c r="BB9" s="21">
        <f>IF(AND(BB$2=1,BB$1&gt;2026),BA9*(1+INDEX(Treiber!$B$78:$B$81,BB$1-2026)),BA9)</f>
        <v/>
      </c>
    </row>
    <row r="10">
      <c r="A10" t="inlineStr">
        <is>
          <t>Gruppenunfallversicherung</t>
        </is>
      </c>
      <c r="B10" s="21" t="n">
        <v>40</v>
      </c>
      <c r="C10" s="21" t="n">
        <v>40</v>
      </c>
      <c r="D10" s="21" t="n">
        <v>40</v>
      </c>
      <c r="E10" s="21" t="n">
        <v>40</v>
      </c>
      <c r="F10" s="21" t="n">
        <v>40</v>
      </c>
      <c r="G10" s="21">
        <f>IF(AND(G$2=1,G$1&gt;2026),F10*(1+INDEX(Treiber!$B$78:$B$81,G$1-2026)),F10)</f>
        <v/>
      </c>
      <c r="H10" s="21">
        <f>IF(AND(H$2=1,H$1&gt;2026),G10*(1+INDEX(Treiber!$B$78:$B$81,H$1-2026)),G10)</f>
        <v/>
      </c>
      <c r="I10" s="21">
        <f>IF(AND(I$2=1,I$1&gt;2026),H10*(1+INDEX(Treiber!$B$78:$B$81,I$1-2026)),H10)</f>
        <v/>
      </c>
      <c r="J10" s="21">
        <f>IF(AND(J$2=1,J$1&gt;2026),I10*(1+INDEX(Treiber!$B$78:$B$81,J$1-2026)),I10)</f>
        <v/>
      </c>
      <c r="K10" s="21">
        <f>IF(AND(K$2=1,K$1&gt;2026),J10*(1+INDEX(Treiber!$B$78:$B$81,K$1-2026)),J10)</f>
        <v/>
      </c>
      <c r="L10" s="21">
        <f>IF(AND(L$2=1,L$1&gt;2026),K10*(1+INDEX(Treiber!$B$78:$B$81,L$1-2026)),K10)</f>
        <v/>
      </c>
      <c r="M10" s="21">
        <f>IF(AND(M$2=1,M$1&gt;2026),L10*(1+INDEX(Treiber!$B$78:$B$81,M$1-2026)),L10)</f>
        <v/>
      </c>
      <c r="N10" s="21">
        <f>IF(AND(N$2=1,N$1&gt;2026),M10*(1+INDEX(Treiber!$B$78:$B$81,N$1-2026)),M10)</f>
        <v/>
      </c>
      <c r="O10" s="21">
        <f>IF(AND(O$2=1,O$1&gt;2026),N10*(1+INDEX(Treiber!$B$78:$B$81,O$1-2026)),N10)</f>
        <v/>
      </c>
      <c r="P10" s="21">
        <f>IF(AND(P$2=1,P$1&gt;2026),O10*(1+INDEX(Treiber!$B$78:$B$81,P$1-2026)),O10)</f>
        <v/>
      </c>
      <c r="Q10" s="21">
        <f>IF(AND(Q$2=1,Q$1&gt;2026),P10*(1+INDEX(Treiber!$B$78:$B$81,Q$1-2026)),P10)</f>
        <v/>
      </c>
      <c r="R10" s="21">
        <f>IF(AND(R$2=1,R$1&gt;2026),Q10*(1+INDEX(Treiber!$B$78:$B$81,R$1-2026)),Q10)</f>
        <v/>
      </c>
      <c r="S10" s="21">
        <f>IF(AND(S$2=1,S$1&gt;2026),R10*(1+INDEX(Treiber!$B$78:$B$81,S$1-2026)),R10)</f>
        <v/>
      </c>
      <c r="T10" s="21">
        <f>IF(AND(T$2=1,T$1&gt;2026),S10*(1+INDEX(Treiber!$B$78:$B$81,T$1-2026)),S10)</f>
        <v/>
      </c>
      <c r="U10" s="21">
        <f>IF(AND(U$2=1,U$1&gt;2026),T10*(1+INDEX(Treiber!$B$78:$B$81,U$1-2026)),T10)</f>
        <v/>
      </c>
      <c r="V10" s="21">
        <f>IF(AND(V$2=1,V$1&gt;2026),U10*(1+INDEX(Treiber!$B$78:$B$81,V$1-2026)),U10)</f>
        <v/>
      </c>
      <c r="W10" s="21">
        <f>IF(AND(W$2=1,W$1&gt;2026),V10*(1+INDEX(Treiber!$B$78:$B$81,W$1-2026)),V10)</f>
        <v/>
      </c>
      <c r="X10" s="21">
        <f>IF(AND(X$2=1,X$1&gt;2026),W10*(1+INDEX(Treiber!$B$78:$B$81,X$1-2026)),W10)</f>
        <v/>
      </c>
      <c r="Y10" s="21">
        <f>IF(AND(Y$2=1,Y$1&gt;2026),X10*(1+INDEX(Treiber!$B$78:$B$81,Y$1-2026)),X10)</f>
        <v/>
      </c>
      <c r="Z10" s="21">
        <f>IF(AND(Z$2=1,Z$1&gt;2026),Y10*(1+INDEX(Treiber!$B$78:$B$81,Z$1-2026)),Y10)</f>
        <v/>
      </c>
      <c r="AA10" s="21">
        <f>IF(AND(AA$2=1,AA$1&gt;2026),Z10*(1+INDEX(Treiber!$B$78:$B$81,AA$1-2026)),Z10)</f>
        <v/>
      </c>
      <c r="AB10" s="21">
        <f>IF(AND(AB$2=1,AB$1&gt;2026),AA10*(1+INDEX(Treiber!$B$78:$B$81,AB$1-2026)),AA10)</f>
        <v/>
      </c>
      <c r="AC10" s="21">
        <f>IF(AND(AC$2=1,AC$1&gt;2026),AB10*(1+INDEX(Treiber!$B$78:$B$81,AC$1-2026)),AB10)</f>
        <v/>
      </c>
      <c r="AD10" s="21">
        <f>IF(AND(AD$2=1,AD$1&gt;2026),AC10*(1+INDEX(Treiber!$B$78:$B$81,AD$1-2026)),AC10)</f>
        <v/>
      </c>
      <c r="AE10" s="21">
        <f>IF(AND(AE$2=1,AE$1&gt;2026),AD10*(1+INDEX(Treiber!$B$78:$B$81,AE$1-2026)),AD10)</f>
        <v/>
      </c>
      <c r="AF10" s="21">
        <f>IF(AND(AF$2=1,AF$1&gt;2026),AE10*(1+INDEX(Treiber!$B$78:$B$81,AF$1-2026)),AE10)</f>
        <v/>
      </c>
      <c r="AG10" s="21">
        <f>IF(AND(AG$2=1,AG$1&gt;2026),AF10*(1+INDEX(Treiber!$B$78:$B$81,AG$1-2026)),AF10)</f>
        <v/>
      </c>
      <c r="AH10" s="21">
        <f>IF(AND(AH$2=1,AH$1&gt;2026),AG10*(1+INDEX(Treiber!$B$78:$B$81,AH$1-2026)),AG10)</f>
        <v/>
      </c>
      <c r="AI10" s="21">
        <f>IF(AND(AI$2=1,AI$1&gt;2026),AH10*(1+INDEX(Treiber!$B$78:$B$81,AI$1-2026)),AH10)</f>
        <v/>
      </c>
      <c r="AJ10" s="21">
        <f>IF(AND(AJ$2=1,AJ$1&gt;2026),AI10*(1+INDEX(Treiber!$B$78:$B$81,AJ$1-2026)),AI10)</f>
        <v/>
      </c>
      <c r="AK10" s="21">
        <f>IF(AND(AK$2=1,AK$1&gt;2026),AJ10*(1+INDEX(Treiber!$B$78:$B$81,AK$1-2026)),AJ10)</f>
        <v/>
      </c>
      <c r="AL10" s="21">
        <f>IF(AND(AL$2=1,AL$1&gt;2026),AK10*(1+INDEX(Treiber!$B$78:$B$81,AL$1-2026)),AK10)</f>
        <v/>
      </c>
      <c r="AM10" s="21">
        <f>IF(AND(AM$2=1,AM$1&gt;2026),AL10*(1+INDEX(Treiber!$B$78:$B$81,AM$1-2026)),AL10)</f>
        <v/>
      </c>
      <c r="AN10" s="21">
        <f>IF(AND(AN$2=1,AN$1&gt;2026),AM10*(1+INDEX(Treiber!$B$78:$B$81,AN$1-2026)),AM10)</f>
        <v/>
      </c>
      <c r="AO10" s="21">
        <f>IF(AND(AO$2=1,AO$1&gt;2026),AN10*(1+INDEX(Treiber!$B$78:$B$81,AO$1-2026)),AN10)</f>
        <v/>
      </c>
      <c r="AP10" s="21">
        <f>IF(AND(AP$2=1,AP$1&gt;2026),AO10*(1+INDEX(Treiber!$B$78:$B$81,AP$1-2026)),AO10)</f>
        <v/>
      </c>
      <c r="AQ10" s="21">
        <f>IF(AND(AQ$2=1,AQ$1&gt;2026),AP10*(1+INDEX(Treiber!$B$78:$B$81,AQ$1-2026)),AP10)</f>
        <v/>
      </c>
      <c r="AR10" s="21">
        <f>IF(AND(AR$2=1,AR$1&gt;2026),AQ10*(1+INDEX(Treiber!$B$78:$B$81,AR$1-2026)),AQ10)</f>
        <v/>
      </c>
      <c r="AS10" s="21">
        <f>IF(AND(AS$2=1,AS$1&gt;2026),AR10*(1+INDEX(Treiber!$B$78:$B$81,AS$1-2026)),AR10)</f>
        <v/>
      </c>
      <c r="AT10" s="21">
        <f>IF(AND(AT$2=1,AT$1&gt;2026),AS10*(1+INDEX(Treiber!$B$78:$B$81,AT$1-2026)),AS10)</f>
        <v/>
      </c>
      <c r="AU10" s="21">
        <f>IF(AND(AU$2=1,AU$1&gt;2026),AT10*(1+INDEX(Treiber!$B$78:$B$81,AU$1-2026)),AT10)</f>
        <v/>
      </c>
      <c r="AV10" s="21">
        <f>IF(AND(AV$2=1,AV$1&gt;2026),AU10*(1+INDEX(Treiber!$B$78:$B$81,AV$1-2026)),AU10)</f>
        <v/>
      </c>
      <c r="AW10" s="21">
        <f>IF(AND(AW$2=1,AW$1&gt;2026),AV10*(1+INDEX(Treiber!$B$78:$B$81,AW$1-2026)),AV10)</f>
        <v/>
      </c>
      <c r="AX10" s="21">
        <f>IF(AND(AX$2=1,AX$1&gt;2026),AW10*(1+INDEX(Treiber!$B$78:$B$81,AX$1-2026)),AW10)</f>
        <v/>
      </c>
      <c r="AY10" s="21">
        <f>IF(AND(AY$2=1,AY$1&gt;2026),AX10*(1+INDEX(Treiber!$B$78:$B$81,AY$1-2026)),AX10)</f>
        <v/>
      </c>
      <c r="AZ10" s="21">
        <f>IF(AND(AZ$2=1,AZ$1&gt;2026),AY10*(1+INDEX(Treiber!$B$78:$B$81,AZ$1-2026)),AY10)</f>
        <v/>
      </c>
      <c r="BA10" s="21">
        <f>IF(AND(BA$2=1,BA$1&gt;2026),AZ10*(1+INDEX(Treiber!$B$78:$B$81,BA$1-2026)),AZ10)</f>
        <v/>
      </c>
      <c r="BB10" s="21">
        <f>IF(AND(BB$2=1,BB$1&gt;2026),BA10*(1+INDEX(Treiber!$B$78:$B$81,BB$1-2026)),BA10)</f>
        <v/>
      </c>
    </row>
    <row r="11">
      <c r="A11" t="inlineStr">
        <is>
          <t>Schlüsselperson-Versicherung (Key Man)</t>
        </is>
      </c>
      <c r="B11" s="21" t="n">
        <v>150</v>
      </c>
      <c r="C11" s="21" t="n">
        <v>150</v>
      </c>
      <c r="D11" s="21" t="n">
        <v>150</v>
      </c>
      <c r="E11" s="21" t="n">
        <v>150</v>
      </c>
      <c r="F11" s="21" t="n">
        <v>150</v>
      </c>
      <c r="G11" s="21">
        <f>IF(AND(G$2=1,G$1&gt;2026),F11*(1+INDEX(Treiber!$B$78:$B$81,G$1-2026)),F11)</f>
        <v/>
      </c>
      <c r="H11" s="21">
        <f>IF(AND(H$2=1,H$1&gt;2026),G11*(1+INDEX(Treiber!$B$78:$B$81,H$1-2026)),G11)</f>
        <v/>
      </c>
      <c r="I11" s="21">
        <f>IF(AND(I$2=1,I$1&gt;2026),H11*(1+INDEX(Treiber!$B$78:$B$81,I$1-2026)),H11)</f>
        <v/>
      </c>
      <c r="J11" s="21">
        <f>IF(AND(J$2=1,J$1&gt;2026),I11*(1+INDEX(Treiber!$B$78:$B$81,J$1-2026)),I11)</f>
        <v/>
      </c>
      <c r="K11" s="21">
        <f>IF(AND(K$2=1,K$1&gt;2026),J11*(1+INDEX(Treiber!$B$78:$B$81,K$1-2026)),J11)</f>
        <v/>
      </c>
      <c r="L11" s="21">
        <f>IF(AND(L$2=1,L$1&gt;2026),K11*(1+INDEX(Treiber!$B$78:$B$81,L$1-2026)),K11)</f>
        <v/>
      </c>
      <c r="M11" s="21">
        <f>IF(AND(M$2=1,M$1&gt;2026),L11*(1+INDEX(Treiber!$B$78:$B$81,M$1-2026)),L11)</f>
        <v/>
      </c>
      <c r="N11" s="21">
        <f>IF(AND(N$2=1,N$1&gt;2026),M11*(1+INDEX(Treiber!$B$78:$B$81,N$1-2026)),M11)</f>
        <v/>
      </c>
      <c r="O11" s="21">
        <f>IF(AND(O$2=1,O$1&gt;2026),N11*(1+INDEX(Treiber!$B$78:$B$81,O$1-2026)),N11)</f>
        <v/>
      </c>
      <c r="P11" s="21">
        <f>IF(AND(P$2=1,P$1&gt;2026),O11*(1+INDEX(Treiber!$B$78:$B$81,P$1-2026)),O11)</f>
        <v/>
      </c>
      <c r="Q11" s="21">
        <f>IF(AND(Q$2=1,Q$1&gt;2026),P11*(1+INDEX(Treiber!$B$78:$B$81,Q$1-2026)),P11)</f>
        <v/>
      </c>
      <c r="R11" s="21">
        <f>IF(AND(R$2=1,R$1&gt;2026),Q11*(1+INDEX(Treiber!$B$78:$B$81,R$1-2026)),Q11)</f>
        <v/>
      </c>
      <c r="S11" s="21">
        <f>IF(AND(S$2=1,S$1&gt;2026),R11*(1+INDEX(Treiber!$B$78:$B$81,S$1-2026)),R11)</f>
        <v/>
      </c>
      <c r="T11" s="21">
        <f>IF(AND(T$2=1,T$1&gt;2026),S11*(1+INDEX(Treiber!$B$78:$B$81,T$1-2026)),S11)</f>
        <v/>
      </c>
      <c r="U11" s="21">
        <f>IF(AND(U$2=1,U$1&gt;2026),T11*(1+INDEX(Treiber!$B$78:$B$81,U$1-2026)),T11)</f>
        <v/>
      </c>
      <c r="V11" s="21">
        <f>IF(AND(V$2=1,V$1&gt;2026),U11*(1+INDEX(Treiber!$B$78:$B$81,V$1-2026)),U11)</f>
        <v/>
      </c>
      <c r="W11" s="21">
        <f>IF(AND(W$2=1,W$1&gt;2026),V11*(1+INDEX(Treiber!$B$78:$B$81,W$1-2026)),V11)</f>
        <v/>
      </c>
      <c r="X11" s="21">
        <f>IF(AND(X$2=1,X$1&gt;2026),W11*(1+INDEX(Treiber!$B$78:$B$81,X$1-2026)),W11)</f>
        <v/>
      </c>
      <c r="Y11" s="21">
        <f>IF(AND(Y$2=1,Y$1&gt;2026),X11*(1+INDEX(Treiber!$B$78:$B$81,Y$1-2026)),X11)</f>
        <v/>
      </c>
      <c r="Z11" s="21">
        <f>IF(AND(Z$2=1,Z$1&gt;2026),Y11*(1+INDEX(Treiber!$B$78:$B$81,Z$1-2026)),Y11)</f>
        <v/>
      </c>
      <c r="AA11" s="21">
        <f>IF(AND(AA$2=1,AA$1&gt;2026),Z11*(1+INDEX(Treiber!$B$78:$B$81,AA$1-2026)),Z11)</f>
        <v/>
      </c>
      <c r="AB11" s="21">
        <f>IF(AND(AB$2=1,AB$1&gt;2026),AA11*(1+INDEX(Treiber!$B$78:$B$81,AB$1-2026)),AA11)</f>
        <v/>
      </c>
      <c r="AC11" s="21">
        <f>IF(AND(AC$2=1,AC$1&gt;2026),AB11*(1+INDEX(Treiber!$B$78:$B$81,AC$1-2026)),AB11)</f>
        <v/>
      </c>
      <c r="AD11" s="21">
        <f>IF(AND(AD$2=1,AD$1&gt;2026),AC11*(1+INDEX(Treiber!$B$78:$B$81,AD$1-2026)),AC11)</f>
        <v/>
      </c>
      <c r="AE11" s="21">
        <f>IF(AND(AE$2=1,AE$1&gt;2026),AD11*(1+INDEX(Treiber!$B$78:$B$81,AE$1-2026)),AD11)</f>
        <v/>
      </c>
      <c r="AF11" s="21">
        <f>IF(AND(AF$2=1,AF$1&gt;2026),AE11*(1+INDEX(Treiber!$B$78:$B$81,AF$1-2026)),AE11)</f>
        <v/>
      </c>
      <c r="AG11" s="21">
        <f>IF(AND(AG$2=1,AG$1&gt;2026),AF11*(1+INDEX(Treiber!$B$78:$B$81,AG$1-2026)),AF11)</f>
        <v/>
      </c>
      <c r="AH11" s="21">
        <f>IF(AND(AH$2=1,AH$1&gt;2026),AG11*(1+INDEX(Treiber!$B$78:$B$81,AH$1-2026)),AG11)</f>
        <v/>
      </c>
      <c r="AI11" s="21">
        <f>IF(AND(AI$2=1,AI$1&gt;2026),AH11*(1+INDEX(Treiber!$B$78:$B$81,AI$1-2026)),AH11)</f>
        <v/>
      </c>
      <c r="AJ11" s="21">
        <f>IF(AND(AJ$2=1,AJ$1&gt;2026),AI11*(1+INDEX(Treiber!$B$78:$B$81,AJ$1-2026)),AI11)</f>
        <v/>
      </c>
      <c r="AK11" s="21">
        <f>IF(AND(AK$2=1,AK$1&gt;2026),AJ11*(1+INDEX(Treiber!$B$78:$B$81,AK$1-2026)),AJ11)</f>
        <v/>
      </c>
      <c r="AL11" s="21">
        <f>IF(AND(AL$2=1,AL$1&gt;2026),AK11*(1+INDEX(Treiber!$B$78:$B$81,AL$1-2026)),AK11)</f>
        <v/>
      </c>
      <c r="AM11" s="21">
        <f>IF(AND(AM$2=1,AM$1&gt;2026),AL11*(1+INDEX(Treiber!$B$78:$B$81,AM$1-2026)),AL11)</f>
        <v/>
      </c>
      <c r="AN11" s="21">
        <f>IF(AND(AN$2=1,AN$1&gt;2026),AM11*(1+INDEX(Treiber!$B$78:$B$81,AN$1-2026)),AM11)</f>
        <v/>
      </c>
      <c r="AO11" s="21">
        <f>IF(AND(AO$2=1,AO$1&gt;2026),AN11*(1+INDEX(Treiber!$B$78:$B$81,AO$1-2026)),AN11)</f>
        <v/>
      </c>
      <c r="AP11" s="21">
        <f>IF(AND(AP$2=1,AP$1&gt;2026),AO11*(1+INDEX(Treiber!$B$78:$B$81,AP$1-2026)),AO11)</f>
        <v/>
      </c>
      <c r="AQ11" s="21">
        <f>IF(AND(AQ$2=1,AQ$1&gt;2026),AP11*(1+INDEX(Treiber!$B$78:$B$81,AQ$1-2026)),AP11)</f>
        <v/>
      </c>
      <c r="AR11" s="21">
        <f>IF(AND(AR$2=1,AR$1&gt;2026),AQ11*(1+INDEX(Treiber!$B$78:$B$81,AR$1-2026)),AQ11)</f>
        <v/>
      </c>
      <c r="AS11" s="21">
        <f>IF(AND(AS$2=1,AS$1&gt;2026),AR11*(1+INDEX(Treiber!$B$78:$B$81,AS$1-2026)),AR11)</f>
        <v/>
      </c>
      <c r="AT11" s="21">
        <f>IF(AND(AT$2=1,AT$1&gt;2026),AS11*(1+INDEX(Treiber!$B$78:$B$81,AT$1-2026)),AS11)</f>
        <v/>
      </c>
      <c r="AU11" s="21">
        <f>IF(AND(AU$2=1,AU$1&gt;2026),AT11*(1+INDEX(Treiber!$B$78:$B$81,AU$1-2026)),AT11)</f>
        <v/>
      </c>
      <c r="AV11" s="21">
        <f>IF(AND(AV$2=1,AV$1&gt;2026),AU11*(1+INDEX(Treiber!$B$78:$B$81,AV$1-2026)),AU11)</f>
        <v/>
      </c>
      <c r="AW11" s="21">
        <f>IF(AND(AW$2=1,AW$1&gt;2026),AV11*(1+INDEX(Treiber!$B$78:$B$81,AW$1-2026)),AV11)</f>
        <v/>
      </c>
      <c r="AX11" s="21">
        <f>IF(AND(AX$2=1,AX$1&gt;2026),AW11*(1+INDEX(Treiber!$B$78:$B$81,AX$1-2026)),AW11)</f>
        <v/>
      </c>
      <c r="AY11" s="21">
        <f>IF(AND(AY$2=1,AY$1&gt;2026),AX11*(1+INDEX(Treiber!$B$78:$B$81,AY$1-2026)),AX11)</f>
        <v/>
      </c>
      <c r="AZ11" s="21">
        <f>IF(AND(AZ$2=1,AZ$1&gt;2026),AY11*(1+INDEX(Treiber!$B$78:$B$81,AZ$1-2026)),AY11)</f>
        <v/>
      </c>
      <c r="BA11" s="21">
        <f>IF(AND(BA$2=1,BA$1&gt;2026),AZ11*(1+INDEX(Treiber!$B$78:$B$81,BA$1-2026)),AZ11)</f>
        <v/>
      </c>
      <c r="BB11" s="21">
        <f>IF(AND(BB$2=1,BB$1&gt;2026),BA11*(1+INDEX(Treiber!$B$78:$B$81,BB$1-2026)),BA11)</f>
        <v/>
      </c>
    </row>
    <row r="12">
      <c r="A12" t="inlineStr">
        <is>
          <t>Berufsgenossenschaft (F)</t>
        </is>
      </c>
      <c r="B12" s="21">
        <f>ROUND(Personalkosten!B46*0.005,0)</f>
        <v/>
      </c>
      <c r="C12" s="21">
        <f>ROUND(Personalkosten!C46*0.005,0)</f>
        <v/>
      </c>
      <c r="D12" s="21">
        <f>ROUND(Personalkosten!D46*0.005,0)</f>
        <v/>
      </c>
      <c r="E12" s="21">
        <f>ROUND(Personalkosten!E46*0.005,0)</f>
        <v/>
      </c>
      <c r="F12" s="21">
        <f>ROUND(Personalkosten!F46*0.005,0)</f>
        <v/>
      </c>
      <c r="G12" s="21">
        <f>ROUND(Personalkosten!G46*0.005,0)</f>
        <v/>
      </c>
      <c r="H12" s="21">
        <f>ROUND(Personalkosten!H46*0.005,0)</f>
        <v/>
      </c>
      <c r="I12" s="21">
        <f>ROUND(Personalkosten!I46*0.005,0)</f>
        <v/>
      </c>
      <c r="J12" s="21">
        <f>ROUND(Personalkosten!J46*0.005,0)</f>
        <v/>
      </c>
      <c r="K12" s="21">
        <f>ROUND(Personalkosten!K46*0.005,0)</f>
        <v/>
      </c>
      <c r="L12" s="21">
        <f>ROUND(Personalkosten!L46*0.005,0)</f>
        <v/>
      </c>
      <c r="M12" s="21">
        <f>ROUND(Personalkosten!M46*0.005,0)</f>
        <v/>
      </c>
      <c r="N12" s="21">
        <f>ROUND(Personalkosten!N46*0.005,0)</f>
        <v/>
      </c>
      <c r="O12" s="21">
        <f>ROUND(Personalkosten!O46*0.005,0)</f>
        <v/>
      </c>
      <c r="P12" s="21">
        <f>ROUND(Personalkosten!P46*0.005,0)</f>
        <v/>
      </c>
      <c r="Q12" s="21">
        <f>ROUND(Personalkosten!Q46*0.005,0)</f>
        <v/>
      </c>
      <c r="R12" s="21">
        <f>ROUND(Personalkosten!R46*0.005,0)</f>
        <v/>
      </c>
      <c r="S12" s="21">
        <f>ROUND(Personalkosten!S46*0.005,0)</f>
        <v/>
      </c>
      <c r="T12" s="21">
        <f>ROUND(Personalkosten!T46*0.005,0)</f>
        <v/>
      </c>
      <c r="U12" s="21">
        <f>ROUND(Personalkosten!U46*0.005,0)</f>
        <v/>
      </c>
      <c r="V12" s="21">
        <f>ROUND(Personalkosten!V46*0.005,0)</f>
        <v/>
      </c>
      <c r="W12" s="21">
        <f>ROUND(Personalkosten!W46*0.005,0)</f>
        <v/>
      </c>
      <c r="X12" s="21">
        <f>ROUND(Personalkosten!X46*0.005,0)</f>
        <v/>
      </c>
      <c r="Y12" s="21">
        <f>ROUND(Personalkosten!Y46*0.005,0)</f>
        <v/>
      </c>
      <c r="Z12" s="21">
        <f>ROUND(Personalkosten!Z46*0.005,0)</f>
        <v/>
      </c>
      <c r="AA12" s="21">
        <f>ROUND(Personalkosten!AA46*0.005,0)</f>
        <v/>
      </c>
      <c r="AB12" s="21">
        <f>ROUND(Personalkosten!AB46*0.005,0)</f>
        <v/>
      </c>
      <c r="AC12" s="21">
        <f>ROUND(Personalkosten!AC46*0.005,0)</f>
        <v/>
      </c>
      <c r="AD12" s="21">
        <f>ROUND(Personalkosten!AD46*0.005,0)</f>
        <v/>
      </c>
      <c r="AE12" s="21">
        <f>ROUND(Personalkosten!AE46*0.005,0)</f>
        <v/>
      </c>
      <c r="AF12" s="21">
        <f>ROUND(Personalkosten!AF46*0.005,0)</f>
        <v/>
      </c>
      <c r="AG12" s="21">
        <f>ROUND(Personalkosten!AG46*0.005,0)</f>
        <v/>
      </c>
      <c r="AH12" s="21">
        <f>ROUND(Personalkosten!AH46*0.005,0)</f>
        <v/>
      </c>
      <c r="AI12" s="21">
        <f>ROUND(Personalkosten!AI46*0.005,0)</f>
        <v/>
      </c>
      <c r="AJ12" s="21">
        <f>ROUND(Personalkosten!AJ46*0.005,0)</f>
        <v/>
      </c>
      <c r="AK12" s="21">
        <f>ROUND(Personalkosten!AK46*0.005,0)</f>
        <v/>
      </c>
      <c r="AL12" s="21">
        <f>ROUND(Personalkosten!AL46*0.005,0)</f>
        <v/>
      </c>
      <c r="AM12" s="21">
        <f>ROUND(Personalkosten!AM46*0.005,0)</f>
        <v/>
      </c>
      <c r="AN12" s="21">
        <f>ROUND(Personalkosten!AN46*0.005,0)</f>
        <v/>
      </c>
      <c r="AO12" s="21">
        <f>ROUND(Personalkosten!AO46*0.005,0)</f>
        <v/>
      </c>
      <c r="AP12" s="21">
        <f>ROUND(Personalkosten!AP46*0.005,0)</f>
        <v/>
      </c>
      <c r="AQ12" s="21">
        <f>ROUND(Personalkosten!AQ46*0.005,0)</f>
        <v/>
      </c>
      <c r="AR12" s="21">
        <f>ROUND(Personalkosten!AR46*0.005,0)</f>
        <v/>
      </c>
      <c r="AS12" s="21">
        <f>ROUND(Personalkosten!AS46*0.005,0)</f>
        <v/>
      </c>
      <c r="AT12" s="21">
        <f>ROUND(Personalkosten!AT46*0.005,0)</f>
        <v/>
      </c>
      <c r="AU12" s="21">
        <f>ROUND(Personalkosten!AU46*0.005,0)</f>
        <v/>
      </c>
      <c r="AV12" s="21">
        <f>ROUND(Personalkosten!AV46*0.005,0)</f>
        <v/>
      </c>
      <c r="AW12" s="21">
        <f>ROUND(Personalkosten!AW46*0.005,0)</f>
        <v/>
      </c>
      <c r="AX12" s="21">
        <f>ROUND(Personalkosten!AX46*0.005,0)</f>
        <v/>
      </c>
      <c r="AY12" s="21">
        <f>ROUND(Personalkosten!AY46*0.005,0)</f>
        <v/>
      </c>
      <c r="AZ12" s="21">
        <f>ROUND(Personalkosten!AZ46*0.005,0)</f>
        <v/>
      </c>
      <c r="BA12" s="21">
        <f>ROUND(Personalkosten!BA46*0.005,0)</f>
        <v/>
      </c>
      <c r="BB12" s="21">
        <f>ROUND(Personalkosten!BB46*0.005,0)</f>
        <v/>
      </c>
    </row>
    <row r="13">
      <c r="A13" t="inlineStr">
        <is>
          <t>Bundesanzeiger/Transparenzregister (M)</t>
        </is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0</v>
      </c>
      <c r="P13" s="21" t="n">
        <v>0</v>
      </c>
      <c r="Q13" s="21" t="n">
        <v>0</v>
      </c>
      <c r="R13" s="21" t="n">
        <v>0</v>
      </c>
      <c r="S13" s="21" t="n">
        <v>60</v>
      </c>
      <c r="T13" s="21" t="n">
        <v>0</v>
      </c>
      <c r="U13" s="21" t="n">
        <v>0</v>
      </c>
      <c r="V13" s="21" t="n">
        <v>0</v>
      </c>
      <c r="W13" s="21" t="n">
        <v>0</v>
      </c>
      <c r="X13" s="21" t="n">
        <v>0</v>
      </c>
      <c r="Y13" s="21" t="n">
        <v>0</v>
      </c>
      <c r="Z13" s="21" t="n">
        <v>0</v>
      </c>
      <c r="AA13" s="21" t="n">
        <v>0</v>
      </c>
      <c r="AB13" s="21" t="n">
        <v>0</v>
      </c>
      <c r="AC13" s="21" t="n">
        <v>0</v>
      </c>
      <c r="AD13" s="21" t="n">
        <v>0</v>
      </c>
      <c r="AE13" s="21" t="n">
        <v>60</v>
      </c>
      <c r="AF13" s="21" t="n">
        <v>0</v>
      </c>
      <c r="AG13" s="21" t="n">
        <v>0</v>
      </c>
      <c r="AH13" s="21" t="n">
        <v>0</v>
      </c>
      <c r="AI13" s="21" t="n">
        <v>0</v>
      </c>
      <c r="AJ13" s="21" t="n">
        <v>0</v>
      </c>
      <c r="AK13" s="21" t="n">
        <v>0</v>
      </c>
      <c r="AL13" s="21" t="n">
        <v>0</v>
      </c>
      <c r="AM13" s="21" t="n">
        <v>0</v>
      </c>
      <c r="AN13" s="21" t="n">
        <v>0</v>
      </c>
      <c r="AO13" s="21" t="n">
        <v>0</v>
      </c>
      <c r="AP13" s="21" t="n">
        <v>0</v>
      </c>
      <c r="AQ13" s="21" t="n">
        <v>60</v>
      </c>
      <c r="AR13" s="21" t="n">
        <v>0</v>
      </c>
      <c r="AS13" s="21" t="n">
        <v>0</v>
      </c>
      <c r="AT13" s="21" t="n">
        <v>0</v>
      </c>
      <c r="AU13" s="21" t="n">
        <v>0</v>
      </c>
      <c r="AV13" s="21" t="n">
        <v>0</v>
      </c>
      <c r="AW13" s="21" t="n">
        <v>0</v>
      </c>
      <c r="AX13" s="21" t="n">
        <v>0</v>
      </c>
      <c r="AY13" s="21" t="n">
        <v>0</v>
      </c>
      <c r="AZ13" s="21" t="n">
        <v>0</v>
      </c>
      <c r="BA13" s="21" t="n">
        <v>0</v>
      </c>
      <c r="BB13" s="21" t="n">
        <v>0</v>
      </c>
    </row>
    <row r="14">
      <c r="A14" t="inlineStr">
        <is>
          <t>D&amp;O-Versicherung (M)</t>
        </is>
      </c>
      <c r="B14" s="21" t="n">
        <v>0</v>
      </c>
      <c r="C14" s="21" t="n">
        <v>0</v>
      </c>
      <c r="D14" s="21" t="n">
        <v>150</v>
      </c>
      <c r="E14" s="21" t="n">
        <v>150</v>
      </c>
      <c r="F14" s="21" t="n">
        <v>150</v>
      </c>
      <c r="G14" s="21">
        <f>IF(AND(G$2=1,G$1&gt;2026),F14*(1+INDEX(Treiber!$B$78:$B$81,G$1-2026)),F14)</f>
        <v/>
      </c>
      <c r="H14" s="21">
        <f>IF(AND(H$2=1,H$1&gt;2026),G14*(1+INDEX(Treiber!$B$78:$B$81,H$1-2026)),G14)</f>
        <v/>
      </c>
      <c r="I14" s="21">
        <f>IF(AND(I$2=1,I$1&gt;2026),H14*(1+INDEX(Treiber!$B$78:$B$81,I$1-2026)),H14)</f>
        <v/>
      </c>
      <c r="J14" s="21">
        <f>IF(AND(J$2=1,J$1&gt;2026),I14*(1+INDEX(Treiber!$B$78:$B$81,J$1-2026)),I14)</f>
        <v/>
      </c>
      <c r="K14" s="21">
        <f>IF(AND(K$2=1,K$1&gt;2026),J14*(1+INDEX(Treiber!$B$78:$B$81,K$1-2026)),J14)</f>
        <v/>
      </c>
      <c r="L14" s="21">
        <f>IF(AND(L$2=1,L$1&gt;2026),K14*(1+INDEX(Treiber!$B$78:$B$81,L$1-2026)),K14)</f>
        <v/>
      </c>
      <c r="M14" s="21">
        <f>IF(AND(M$2=1,M$1&gt;2026),L14*(1+INDEX(Treiber!$B$78:$B$81,M$1-2026)),L14)</f>
        <v/>
      </c>
      <c r="N14" s="21">
        <f>IF(AND(N$2=1,N$1&gt;2026),M14*(1+INDEX(Treiber!$B$78:$B$81,N$1-2026)),M14)</f>
        <v/>
      </c>
      <c r="O14" s="21">
        <f>IF(AND(O$2=1,O$1&gt;2026),N14*(1+INDEX(Treiber!$B$78:$B$81,O$1-2026)),N14)</f>
        <v/>
      </c>
      <c r="P14" s="21">
        <f>IF(AND(P$2=1,P$1&gt;2026),O14*(1+INDEX(Treiber!$B$78:$B$81,P$1-2026)),O14)</f>
        <v/>
      </c>
      <c r="Q14" s="21">
        <f>IF(AND(Q$2=1,Q$1&gt;2026),P14*(1+INDEX(Treiber!$B$78:$B$81,Q$1-2026)),P14)</f>
        <v/>
      </c>
      <c r="R14" s="21">
        <f>IF(AND(R$2=1,R$1&gt;2026),Q14*(1+INDEX(Treiber!$B$78:$B$81,R$1-2026)),Q14)</f>
        <v/>
      </c>
      <c r="S14" s="21">
        <f>IF(AND(S$2=1,S$1&gt;2026),R14*(1+INDEX(Treiber!$B$78:$B$81,S$1-2026)),R14)</f>
        <v/>
      </c>
      <c r="T14" s="21">
        <f>IF(AND(T$2=1,T$1&gt;2026),S14*(1+INDEX(Treiber!$B$78:$B$81,T$1-2026)),S14)</f>
        <v/>
      </c>
      <c r="U14" s="21">
        <f>IF(AND(U$2=1,U$1&gt;2026),T14*(1+INDEX(Treiber!$B$78:$B$81,U$1-2026)),T14)</f>
        <v/>
      </c>
      <c r="V14" s="21">
        <f>IF(AND(V$2=1,V$1&gt;2026),U14*(1+INDEX(Treiber!$B$78:$B$81,V$1-2026)),U14)</f>
        <v/>
      </c>
      <c r="W14" s="21">
        <f>IF(AND(W$2=1,W$1&gt;2026),V14*(1+INDEX(Treiber!$B$78:$B$81,W$1-2026)),V14)</f>
        <v/>
      </c>
      <c r="X14" s="21">
        <f>IF(AND(X$2=1,X$1&gt;2026),W14*(1+INDEX(Treiber!$B$78:$B$81,X$1-2026)),W14)</f>
        <v/>
      </c>
      <c r="Y14" s="21">
        <f>IF(AND(Y$2=1,Y$1&gt;2026),X14*(1+INDEX(Treiber!$B$78:$B$81,Y$1-2026)),X14)</f>
        <v/>
      </c>
      <c r="Z14" s="21">
        <f>IF(AND(Z$2=1,Z$1&gt;2026),Y14*(1+INDEX(Treiber!$B$78:$B$81,Z$1-2026)),Y14)</f>
        <v/>
      </c>
      <c r="AA14" s="21">
        <f>IF(AND(AA$2=1,AA$1&gt;2026),Z14*(1+INDEX(Treiber!$B$78:$B$81,AA$1-2026)),Z14)</f>
        <v/>
      </c>
      <c r="AB14" s="21">
        <f>IF(AND(AB$2=1,AB$1&gt;2026),AA14*(1+INDEX(Treiber!$B$78:$B$81,AB$1-2026)),AA14)</f>
        <v/>
      </c>
      <c r="AC14" s="21">
        <f>IF(AND(AC$2=1,AC$1&gt;2026),AB14*(1+INDEX(Treiber!$B$78:$B$81,AC$1-2026)),AB14)</f>
        <v/>
      </c>
      <c r="AD14" s="21">
        <f>IF(AND(AD$2=1,AD$1&gt;2026),AC14*(1+INDEX(Treiber!$B$78:$B$81,AD$1-2026)),AC14)</f>
        <v/>
      </c>
      <c r="AE14" s="21">
        <f>IF(AND(AE$2=1,AE$1&gt;2026),AD14*(1+INDEX(Treiber!$B$78:$B$81,AE$1-2026)),AD14)</f>
        <v/>
      </c>
      <c r="AF14" s="21">
        <f>IF(AND(AF$2=1,AF$1&gt;2026),AE14*(1+INDEX(Treiber!$B$78:$B$81,AF$1-2026)),AE14)</f>
        <v/>
      </c>
      <c r="AG14" s="21">
        <f>IF(AND(AG$2=1,AG$1&gt;2026),AF14*(1+INDEX(Treiber!$B$78:$B$81,AG$1-2026)),AF14)</f>
        <v/>
      </c>
      <c r="AH14" s="21">
        <f>IF(AND(AH$2=1,AH$1&gt;2026),AG14*(1+INDEX(Treiber!$B$78:$B$81,AH$1-2026)),AG14)</f>
        <v/>
      </c>
      <c r="AI14" s="21">
        <f>IF(AND(AI$2=1,AI$1&gt;2026),AH14*(1+INDEX(Treiber!$B$78:$B$81,AI$1-2026)),AH14)</f>
        <v/>
      </c>
      <c r="AJ14" s="21">
        <f>IF(AND(AJ$2=1,AJ$1&gt;2026),AI14*(1+INDEX(Treiber!$B$78:$B$81,AJ$1-2026)),AI14)</f>
        <v/>
      </c>
      <c r="AK14" s="21">
        <f>IF(AND(AK$2=1,AK$1&gt;2026),AJ14*(1+INDEX(Treiber!$B$78:$B$81,AK$1-2026)),AJ14)</f>
        <v/>
      </c>
      <c r="AL14" s="21">
        <f>IF(AND(AL$2=1,AL$1&gt;2026),AK14*(1+INDEX(Treiber!$B$78:$B$81,AL$1-2026)),AK14)</f>
        <v/>
      </c>
      <c r="AM14" s="21">
        <f>IF(AND(AM$2=1,AM$1&gt;2026),AL14*(1+INDEX(Treiber!$B$78:$B$81,AM$1-2026)),AL14)</f>
        <v/>
      </c>
      <c r="AN14" s="21">
        <f>IF(AND(AN$2=1,AN$1&gt;2026),AM14*(1+INDEX(Treiber!$B$78:$B$81,AN$1-2026)),AM14)</f>
        <v/>
      </c>
      <c r="AO14" s="21">
        <f>IF(AND(AO$2=1,AO$1&gt;2026),AN14*(1+INDEX(Treiber!$B$78:$B$81,AO$1-2026)),AN14)</f>
        <v/>
      </c>
      <c r="AP14" s="21">
        <f>IF(AND(AP$2=1,AP$1&gt;2026),AO14*(1+INDEX(Treiber!$B$78:$B$81,AP$1-2026)),AO14)</f>
        <v/>
      </c>
      <c r="AQ14" s="21">
        <f>IF(AND(AQ$2=1,AQ$1&gt;2026),AP14*(1+INDEX(Treiber!$B$78:$B$81,AQ$1-2026)),AP14)</f>
        <v/>
      </c>
      <c r="AR14" s="21">
        <f>IF(AND(AR$2=1,AR$1&gt;2026),AQ14*(1+INDEX(Treiber!$B$78:$B$81,AR$1-2026)),AQ14)</f>
        <v/>
      </c>
      <c r="AS14" s="21">
        <f>IF(AND(AS$2=1,AS$1&gt;2026),AR14*(1+INDEX(Treiber!$B$78:$B$81,AS$1-2026)),AR14)</f>
        <v/>
      </c>
      <c r="AT14" s="21">
        <f>IF(AND(AT$2=1,AT$1&gt;2026),AS14*(1+INDEX(Treiber!$B$78:$B$81,AT$1-2026)),AS14)</f>
        <v/>
      </c>
      <c r="AU14" s="21">
        <f>IF(AND(AU$2=1,AU$1&gt;2026),AT14*(1+INDEX(Treiber!$B$78:$B$81,AU$1-2026)),AT14)</f>
        <v/>
      </c>
      <c r="AV14" s="21">
        <f>IF(AND(AV$2=1,AV$1&gt;2026),AU14*(1+INDEX(Treiber!$B$78:$B$81,AV$1-2026)),AU14)</f>
        <v/>
      </c>
      <c r="AW14" s="21">
        <f>IF(AND(AW$2=1,AW$1&gt;2026),AV14*(1+INDEX(Treiber!$B$78:$B$81,AW$1-2026)),AV14)</f>
        <v/>
      </c>
      <c r="AX14" s="21">
        <f>IF(AND(AX$2=1,AX$1&gt;2026),AW14*(1+INDEX(Treiber!$B$78:$B$81,AX$1-2026)),AW14)</f>
        <v/>
      </c>
      <c r="AY14" s="21">
        <f>IF(AND(AY$2=1,AY$1&gt;2026),AX14*(1+INDEX(Treiber!$B$78:$B$81,AY$1-2026)),AX14)</f>
        <v/>
      </c>
      <c r="AZ14" s="21">
        <f>IF(AND(AZ$2=1,AZ$1&gt;2026),AY14*(1+INDEX(Treiber!$B$78:$B$81,AZ$1-2026)),AY14)</f>
        <v/>
      </c>
      <c r="BA14" s="21">
        <f>IF(AND(BA$2=1,BA$1&gt;2026),AZ14*(1+INDEX(Treiber!$B$78:$B$81,BA$1-2026)),AZ14)</f>
        <v/>
      </c>
      <c r="BB14" s="21">
        <f>IF(AND(BB$2=1,BB$1&gt;2026),BA14*(1+INDEX(Treiber!$B$78:$B$81,BB$1-2026)),BA14)</f>
        <v/>
      </c>
    </row>
    <row r="15">
      <c r="A15" t="inlineStr">
        <is>
          <t>E&amp;O-Versicherung (M)</t>
        </is>
      </c>
      <c r="B15" s="21" t="n">
        <v>0</v>
      </c>
      <c r="C15" s="21" t="n">
        <v>0</v>
      </c>
      <c r="D15" s="21" t="n">
        <v>200</v>
      </c>
      <c r="E15" s="21" t="n">
        <v>200</v>
      </c>
      <c r="F15" s="21" t="n">
        <v>200</v>
      </c>
      <c r="G15" s="21">
        <f>IF(AND(G$2=1,G$1&gt;2026),F15*(1+INDEX(Treiber!$B$78:$B$81,G$1-2026)),F15)</f>
        <v/>
      </c>
      <c r="H15" s="21">
        <f>IF(AND(H$2=1,H$1&gt;2026),G15*(1+INDEX(Treiber!$B$78:$B$81,H$1-2026)),G15)</f>
        <v/>
      </c>
      <c r="I15" s="21">
        <f>IF(AND(I$2=1,I$1&gt;2026),H15*(1+INDEX(Treiber!$B$78:$B$81,I$1-2026)),H15)</f>
        <v/>
      </c>
      <c r="J15" s="21">
        <f>IF(AND(J$2=1,J$1&gt;2026),I15*(1+INDEX(Treiber!$B$78:$B$81,J$1-2026)),I15)</f>
        <v/>
      </c>
      <c r="K15" s="21">
        <f>IF(AND(K$2=1,K$1&gt;2026),J15*(1+INDEX(Treiber!$B$78:$B$81,K$1-2026)),J15)</f>
        <v/>
      </c>
      <c r="L15" s="21">
        <f>IF(AND(L$2=1,L$1&gt;2026),K15*(1+INDEX(Treiber!$B$78:$B$81,L$1-2026)),K15)</f>
        <v/>
      </c>
      <c r="M15" s="21">
        <f>IF(AND(M$2=1,M$1&gt;2026),L15*(1+INDEX(Treiber!$B$78:$B$81,M$1-2026)),L15)</f>
        <v/>
      </c>
      <c r="N15" s="21">
        <f>IF(AND(N$2=1,N$1&gt;2026),M15*(1+INDEX(Treiber!$B$78:$B$81,N$1-2026)),M15)</f>
        <v/>
      </c>
      <c r="O15" s="21">
        <f>IF(AND(O$2=1,O$1&gt;2026),N15*(1+INDEX(Treiber!$B$78:$B$81,O$1-2026)),N15)</f>
        <v/>
      </c>
      <c r="P15" s="21">
        <f>IF(AND(P$2=1,P$1&gt;2026),O15*(1+INDEX(Treiber!$B$78:$B$81,P$1-2026)),O15)</f>
        <v/>
      </c>
      <c r="Q15" s="21">
        <f>IF(AND(Q$2=1,Q$1&gt;2026),P15*(1+INDEX(Treiber!$B$78:$B$81,Q$1-2026)),P15)</f>
        <v/>
      </c>
      <c r="R15" s="21">
        <f>IF(AND(R$2=1,R$1&gt;2026),Q15*(1+INDEX(Treiber!$B$78:$B$81,R$1-2026)),Q15)</f>
        <v/>
      </c>
      <c r="S15" s="21">
        <f>IF(AND(S$2=1,S$1&gt;2026),R15*(1+INDEX(Treiber!$B$78:$B$81,S$1-2026)),R15)</f>
        <v/>
      </c>
      <c r="T15" s="21">
        <f>IF(AND(T$2=1,T$1&gt;2026),S15*(1+INDEX(Treiber!$B$78:$B$81,T$1-2026)),S15)</f>
        <v/>
      </c>
      <c r="U15" s="21">
        <f>IF(AND(U$2=1,U$1&gt;2026),T15*(1+INDEX(Treiber!$B$78:$B$81,U$1-2026)),T15)</f>
        <v/>
      </c>
      <c r="V15" s="21">
        <f>IF(AND(V$2=1,V$1&gt;2026),U15*(1+INDEX(Treiber!$B$78:$B$81,V$1-2026)),U15)</f>
        <v/>
      </c>
      <c r="W15" s="21">
        <f>IF(AND(W$2=1,W$1&gt;2026),V15*(1+INDEX(Treiber!$B$78:$B$81,W$1-2026)),V15)</f>
        <v/>
      </c>
      <c r="X15" s="21">
        <f>IF(AND(X$2=1,X$1&gt;2026),W15*(1+INDEX(Treiber!$B$78:$B$81,X$1-2026)),W15)</f>
        <v/>
      </c>
      <c r="Y15" s="21">
        <f>IF(AND(Y$2=1,Y$1&gt;2026),X15*(1+INDEX(Treiber!$B$78:$B$81,Y$1-2026)),X15)</f>
        <v/>
      </c>
      <c r="Z15" s="21">
        <f>IF(AND(Z$2=1,Z$1&gt;2026),Y15*(1+INDEX(Treiber!$B$78:$B$81,Z$1-2026)),Y15)</f>
        <v/>
      </c>
      <c r="AA15" s="21">
        <f>IF(AND(AA$2=1,AA$1&gt;2026),Z15*(1+INDEX(Treiber!$B$78:$B$81,AA$1-2026)),Z15)</f>
        <v/>
      </c>
      <c r="AB15" s="21">
        <f>IF(AND(AB$2=1,AB$1&gt;2026),AA15*(1+INDEX(Treiber!$B$78:$B$81,AB$1-2026)),AA15)</f>
        <v/>
      </c>
      <c r="AC15" s="21">
        <f>IF(AND(AC$2=1,AC$1&gt;2026),AB15*(1+INDEX(Treiber!$B$78:$B$81,AC$1-2026)),AB15)</f>
        <v/>
      </c>
      <c r="AD15" s="21">
        <f>IF(AND(AD$2=1,AD$1&gt;2026),AC15*(1+INDEX(Treiber!$B$78:$B$81,AD$1-2026)),AC15)</f>
        <v/>
      </c>
      <c r="AE15" s="21">
        <f>IF(AND(AE$2=1,AE$1&gt;2026),AD15*(1+INDEX(Treiber!$B$78:$B$81,AE$1-2026)),AD15)</f>
        <v/>
      </c>
      <c r="AF15" s="21">
        <f>IF(AND(AF$2=1,AF$1&gt;2026),AE15*(1+INDEX(Treiber!$B$78:$B$81,AF$1-2026)),AE15)</f>
        <v/>
      </c>
      <c r="AG15" s="21">
        <f>IF(AND(AG$2=1,AG$1&gt;2026),AF15*(1+INDEX(Treiber!$B$78:$B$81,AG$1-2026)),AF15)</f>
        <v/>
      </c>
      <c r="AH15" s="21">
        <f>IF(AND(AH$2=1,AH$1&gt;2026),AG15*(1+INDEX(Treiber!$B$78:$B$81,AH$1-2026)),AG15)</f>
        <v/>
      </c>
      <c r="AI15" s="21">
        <f>IF(AND(AI$2=1,AI$1&gt;2026),AH15*(1+INDEX(Treiber!$B$78:$B$81,AI$1-2026)),AH15)</f>
        <v/>
      </c>
      <c r="AJ15" s="21">
        <f>IF(AND(AJ$2=1,AJ$1&gt;2026),AI15*(1+INDEX(Treiber!$B$78:$B$81,AJ$1-2026)),AI15)</f>
        <v/>
      </c>
      <c r="AK15" s="21">
        <f>IF(AND(AK$2=1,AK$1&gt;2026),AJ15*(1+INDEX(Treiber!$B$78:$B$81,AK$1-2026)),AJ15)</f>
        <v/>
      </c>
      <c r="AL15" s="21">
        <f>IF(AND(AL$2=1,AL$1&gt;2026),AK15*(1+INDEX(Treiber!$B$78:$B$81,AL$1-2026)),AK15)</f>
        <v/>
      </c>
      <c r="AM15" s="21">
        <f>IF(AND(AM$2=1,AM$1&gt;2026),AL15*(1+INDEX(Treiber!$B$78:$B$81,AM$1-2026)),AL15)</f>
        <v/>
      </c>
      <c r="AN15" s="21">
        <f>IF(AND(AN$2=1,AN$1&gt;2026),AM15*(1+INDEX(Treiber!$B$78:$B$81,AN$1-2026)),AM15)</f>
        <v/>
      </c>
      <c r="AO15" s="21">
        <f>IF(AND(AO$2=1,AO$1&gt;2026),AN15*(1+INDEX(Treiber!$B$78:$B$81,AO$1-2026)),AN15)</f>
        <v/>
      </c>
      <c r="AP15" s="21">
        <f>IF(AND(AP$2=1,AP$1&gt;2026),AO15*(1+INDEX(Treiber!$B$78:$B$81,AP$1-2026)),AO15)</f>
        <v/>
      </c>
      <c r="AQ15" s="21">
        <f>IF(AND(AQ$2=1,AQ$1&gt;2026),AP15*(1+INDEX(Treiber!$B$78:$B$81,AQ$1-2026)),AP15)</f>
        <v/>
      </c>
      <c r="AR15" s="21">
        <f>IF(AND(AR$2=1,AR$1&gt;2026),AQ15*(1+INDEX(Treiber!$B$78:$B$81,AR$1-2026)),AQ15)</f>
        <v/>
      </c>
      <c r="AS15" s="21">
        <f>IF(AND(AS$2=1,AS$1&gt;2026),AR15*(1+INDEX(Treiber!$B$78:$B$81,AS$1-2026)),AR15)</f>
        <v/>
      </c>
      <c r="AT15" s="21">
        <f>IF(AND(AT$2=1,AT$1&gt;2026),AS15*(1+INDEX(Treiber!$B$78:$B$81,AT$1-2026)),AS15)</f>
        <v/>
      </c>
      <c r="AU15" s="21">
        <f>IF(AND(AU$2=1,AU$1&gt;2026),AT15*(1+INDEX(Treiber!$B$78:$B$81,AU$1-2026)),AT15)</f>
        <v/>
      </c>
      <c r="AV15" s="21">
        <f>IF(AND(AV$2=1,AV$1&gt;2026),AU15*(1+INDEX(Treiber!$B$78:$B$81,AV$1-2026)),AU15)</f>
        <v/>
      </c>
      <c r="AW15" s="21">
        <f>IF(AND(AW$2=1,AW$1&gt;2026),AV15*(1+INDEX(Treiber!$B$78:$B$81,AW$1-2026)),AV15)</f>
        <v/>
      </c>
      <c r="AX15" s="21">
        <f>IF(AND(AX$2=1,AX$1&gt;2026),AW15*(1+INDEX(Treiber!$B$78:$B$81,AX$1-2026)),AW15)</f>
        <v/>
      </c>
      <c r="AY15" s="21">
        <f>IF(AND(AY$2=1,AY$1&gt;2026),AX15*(1+INDEX(Treiber!$B$78:$B$81,AY$1-2026)),AX15)</f>
        <v/>
      </c>
      <c r="AZ15" s="21">
        <f>IF(AND(AZ$2=1,AZ$1&gt;2026),AY15*(1+INDEX(Treiber!$B$78:$B$81,AZ$1-2026)),AY15)</f>
        <v/>
      </c>
      <c r="BA15" s="21">
        <f>IF(AND(BA$2=1,BA$1&gt;2026),AZ15*(1+INDEX(Treiber!$B$78:$B$81,BA$1-2026)),AZ15)</f>
        <v/>
      </c>
      <c r="BB15" s="21">
        <f>IF(AND(BB$2=1,BB$1&gt;2026),BA15*(1+INDEX(Treiber!$B$78:$B$81,BB$1-2026)),BA15)</f>
        <v/>
      </c>
    </row>
    <row r="16">
      <c r="A16" s="1" t="inlineStr">
        <is>
          <t>Fahrzeugkosten</t>
        </is>
      </c>
      <c r="B16" s="21">
        <f>B23+B25+B26+B38</f>
        <v/>
      </c>
      <c r="C16" s="21">
        <f>C23+C25+C26+C38</f>
        <v/>
      </c>
      <c r="D16" s="21">
        <f>D23+D25+D26+D38</f>
        <v/>
      </c>
      <c r="E16" s="21">
        <f>E23+E25+E26+E38</f>
        <v/>
      </c>
      <c r="F16" s="21">
        <f>F23+F25+F26+F38</f>
        <v/>
      </c>
      <c r="G16" s="21">
        <f>G23+G25+G26+G38</f>
        <v/>
      </c>
      <c r="H16" s="21">
        <f>H23+H25+H26+H38</f>
        <v/>
      </c>
      <c r="I16" s="21">
        <f>I23+I25+I26+I38</f>
        <v/>
      </c>
      <c r="J16" s="21">
        <f>J23+J25+J26+J38</f>
        <v/>
      </c>
      <c r="K16" s="21">
        <f>K23+K25+K26+K38</f>
        <v/>
      </c>
      <c r="L16" s="21">
        <f>L23+L25+L26+L38</f>
        <v/>
      </c>
      <c r="M16" s="21">
        <f>M23+M25+M26+M38</f>
        <v/>
      </c>
      <c r="N16" s="21">
        <f>N23+N25+N26+N38</f>
        <v/>
      </c>
      <c r="O16" s="21">
        <f>O23+O25+O26+O38</f>
        <v/>
      </c>
      <c r="P16" s="21">
        <f>P23+P25+P26+P38</f>
        <v/>
      </c>
      <c r="Q16" s="21">
        <f>Q23+Q25+Q26+Q38</f>
        <v/>
      </c>
      <c r="R16" s="21">
        <f>R23+R25+R26+R38</f>
        <v/>
      </c>
      <c r="S16" s="21">
        <f>S23+S25+S26+S38</f>
        <v/>
      </c>
      <c r="T16" s="21">
        <f>T23+T25+T26+T38</f>
        <v/>
      </c>
      <c r="U16" s="21">
        <f>U23+U25+U26+U38</f>
        <v/>
      </c>
      <c r="V16" s="21">
        <f>V23+V25+V26+V38</f>
        <v/>
      </c>
      <c r="W16" s="21">
        <f>W23+W25+W26+W38</f>
        <v/>
      </c>
      <c r="X16" s="21">
        <f>X23+X25+X26+X38</f>
        <v/>
      </c>
      <c r="Y16" s="21">
        <f>Y23+Y25+Y26+Y38</f>
        <v/>
      </c>
      <c r="Z16" s="21">
        <f>Z23+Z25+Z26+Z38</f>
        <v/>
      </c>
      <c r="AA16" s="21">
        <f>AA23+AA25+AA26+AA38</f>
        <v/>
      </c>
      <c r="AB16" s="21">
        <f>AB23+AB25+AB26+AB38</f>
        <v/>
      </c>
      <c r="AC16" s="21">
        <f>AC23+AC25+AC26+AC38</f>
        <v/>
      </c>
      <c r="AD16" s="21">
        <f>AD23+AD25+AD26+AD38</f>
        <v/>
      </c>
      <c r="AE16" s="21">
        <f>AE23+AE25+AE26+AE38</f>
        <v/>
      </c>
      <c r="AF16" s="21">
        <f>AF23+AF25+AF26+AF38</f>
        <v/>
      </c>
      <c r="AG16" s="21">
        <f>AG23+AG25+AG26+AG38</f>
        <v/>
      </c>
      <c r="AH16" s="21">
        <f>AH23+AH25+AH26+AH38</f>
        <v/>
      </c>
      <c r="AI16" s="21">
        <f>AI23+AI25+AI26+AI38</f>
        <v/>
      </c>
      <c r="AJ16" s="21">
        <f>AJ23+AJ25+AJ26+AJ38</f>
        <v/>
      </c>
      <c r="AK16" s="21">
        <f>AK23+AK25+AK26+AK38</f>
        <v/>
      </c>
      <c r="AL16" s="21">
        <f>AL23+AL25+AL26+AL38</f>
        <v/>
      </c>
      <c r="AM16" s="21">
        <f>AM23+AM25+AM26+AM38</f>
        <v/>
      </c>
      <c r="AN16" s="21">
        <f>AN23+AN25+AN26+AN38</f>
        <v/>
      </c>
      <c r="AO16" s="21">
        <f>AO23+AO25+AO26+AO38</f>
        <v/>
      </c>
      <c r="AP16" s="21">
        <f>AP23+AP25+AP26+AP38</f>
        <v/>
      </c>
      <c r="AQ16" s="21">
        <f>AQ23+AQ25+AQ26+AQ38</f>
        <v/>
      </c>
      <c r="AR16" s="21">
        <f>AR23+AR25+AR26+AR38</f>
        <v/>
      </c>
      <c r="AS16" s="21">
        <f>AS23+AS25+AS26+AS38</f>
        <v/>
      </c>
      <c r="AT16" s="21">
        <f>AT23+AT25+AT26+AT38</f>
        <v/>
      </c>
      <c r="AU16" s="21">
        <f>AU23+AU25+AU26+AU38</f>
        <v/>
      </c>
      <c r="AV16" s="21">
        <f>AV23+AV25+AV26+AV38</f>
        <v/>
      </c>
      <c r="AW16" s="21">
        <f>AW23+AW25+AW26+AW38</f>
        <v/>
      </c>
      <c r="AX16" s="21">
        <f>AX23+AX25+AX26+AX38</f>
        <v/>
      </c>
      <c r="AY16" s="21">
        <f>AY23+AY25+AY26+AY38</f>
        <v/>
      </c>
      <c r="AZ16" s="21">
        <f>AZ23+AZ25+AZ26+AZ38</f>
        <v/>
      </c>
      <c r="BA16" s="21">
        <f>BA23+BA25+BA26+BA38</f>
        <v/>
      </c>
      <c r="BB16" s="21">
        <f>BB23+BB25+BB26+BB38</f>
        <v/>
      </c>
    </row>
    <row r="17">
      <c r="A17" t="inlineStr">
        <is>
          <t>Produkthaftpflicht (M)</t>
        </is>
      </c>
      <c r="B17" s="21" t="n">
        <v>0</v>
      </c>
      <c r="C17" s="21" t="n">
        <v>0</v>
      </c>
      <c r="D17" s="21" t="n">
        <v>200</v>
      </c>
      <c r="E17" s="21" t="n">
        <v>200</v>
      </c>
      <c r="F17" s="21" t="n">
        <v>200</v>
      </c>
      <c r="G17" s="21">
        <f>IF(AND(G$2=1,G$1&gt;2026),F17*(1+INDEX(Treiber!$B$78:$B$81,G$1-2026)),F17)</f>
        <v/>
      </c>
      <c r="H17" s="21">
        <f>IF(AND(H$2=1,H$1&gt;2026),G17*(1+INDEX(Treiber!$B$78:$B$81,H$1-2026)),G17)</f>
        <v/>
      </c>
      <c r="I17" s="21">
        <f>IF(AND(I$2=1,I$1&gt;2026),H17*(1+INDEX(Treiber!$B$78:$B$81,I$1-2026)),H17)</f>
        <v/>
      </c>
      <c r="J17" s="21">
        <f>IF(AND(J$2=1,J$1&gt;2026),I17*(1+INDEX(Treiber!$B$78:$B$81,J$1-2026)),I17)</f>
        <v/>
      </c>
      <c r="K17" s="21">
        <f>IF(AND(K$2=1,K$1&gt;2026),J17*(1+INDEX(Treiber!$B$78:$B$81,K$1-2026)),J17)</f>
        <v/>
      </c>
      <c r="L17" s="21">
        <f>IF(AND(L$2=1,L$1&gt;2026),K17*(1+INDEX(Treiber!$B$78:$B$81,L$1-2026)),K17)</f>
        <v/>
      </c>
      <c r="M17" s="21">
        <f>IF(AND(M$2=1,M$1&gt;2026),L17*(1+INDEX(Treiber!$B$78:$B$81,M$1-2026)),L17)</f>
        <v/>
      </c>
      <c r="N17" s="21">
        <f>IF(AND(N$2=1,N$1&gt;2026),M17*(1+INDEX(Treiber!$B$78:$B$81,N$1-2026)),M17)</f>
        <v/>
      </c>
      <c r="O17" s="21">
        <f>IF(AND(O$2=1,O$1&gt;2026),N17*(1+INDEX(Treiber!$B$78:$B$81,O$1-2026)),N17)</f>
        <v/>
      </c>
      <c r="P17" s="21">
        <f>IF(AND(P$2=1,P$1&gt;2026),O17*(1+INDEX(Treiber!$B$78:$B$81,P$1-2026)),O17)</f>
        <v/>
      </c>
      <c r="Q17" s="21">
        <f>IF(AND(Q$2=1,Q$1&gt;2026),P17*(1+INDEX(Treiber!$B$78:$B$81,Q$1-2026)),P17)</f>
        <v/>
      </c>
      <c r="R17" s="21">
        <f>IF(AND(R$2=1,R$1&gt;2026),Q17*(1+INDEX(Treiber!$B$78:$B$81,R$1-2026)),Q17)</f>
        <v/>
      </c>
      <c r="S17" s="21">
        <f>IF(AND(S$2=1,S$1&gt;2026),R17*(1+INDEX(Treiber!$B$78:$B$81,S$1-2026)),R17)</f>
        <v/>
      </c>
      <c r="T17" s="21">
        <f>IF(AND(T$2=1,T$1&gt;2026),S17*(1+INDEX(Treiber!$B$78:$B$81,T$1-2026)),S17)</f>
        <v/>
      </c>
      <c r="U17" s="21">
        <f>IF(AND(U$2=1,U$1&gt;2026),T17*(1+INDEX(Treiber!$B$78:$B$81,U$1-2026)),T17)</f>
        <v/>
      </c>
      <c r="V17" s="21">
        <f>IF(AND(V$2=1,V$1&gt;2026),U17*(1+INDEX(Treiber!$B$78:$B$81,V$1-2026)),U17)</f>
        <v/>
      </c>
      <c r="W17" s="21">
        <f>IF(AND(W$2=1,W$1&gt;2026),V17*(1+INDEX(Treiber!$B$78:$B$81,W$1-2026)),V17)</f>
        <v/>
      </c>
      <c r="X17" s="21">
        <f>IF(AND(X$2=1,X$1&gt;2026),W17*(1+INDEX(Treiber!$B$78:$B$81,X$1-2026)),W17)</f>
        <v/>
      </c>
      <c r="Y17" s="21">
        <f>IF(AND(Y$2=1,Y$1&gt;2026),X17*(1+INDEX(Treiber!$B$78:$B$81,Y$1-2026)),X17)</f>
        <v/>
      </c>
      <c r="Z17" s="21">
        <f>IF(AND(Z$2=1,Z$1&gt;2026),Y17*(1+INDEX(Treiber!$B$78:$B$81,Z$1-2026)),Y17)</f>
        <v/>
      </c>
      <c r="AA17" s="21">
        <f>IF(AND(AA$2=1,AA$1&gt;2026),Z17*(1+INDEX(Treiber!$B$78:$B$81,AA$1-2026)),Z17)</f>
        <v/>
      </c>
      <c r="AB17" s="21">
        <f>IF(AND(AB$2=1,AB$1&gt;2026),AA17*(1+INDEX(Treiber!$B$78:$B$81,AB$1-2026)),AA17)</f>
        <v/>
      </c>
      <c r="AC17" s="21">
        <f>IF(AND(AC$2=1,AC$1&gt;2026),AB17*(1+INDEX(Treiber!$B$78:$B$81,AC$1-2026)),AB17)</f>
        <v/>
      </c>
      <c r="AD17" s="21">
        <f>IF(AND(AD$2=1,AD$1&gt;2026),AC17*(1+INDEX(Treiber!$B$78:$B$81,AD$1-2026)),AC17)</f>
        <v/>
      </c>
      <c r="AE17" s="21">
        <f>IF(AND(AE$2=1,AE$1&gt;2026),AD17*(1+INDEX(Treiber!$B$78:$B$81,AE$1-2026)),AD17)</f>
        <v/>
      </c>
      <c r="AF17" s="21">
        <f>IF(AND(AF$2=1,AF$1&gt;2026),AE17*(1+INDEX(Treiber!$B$78:$B$81,AF$1-2026)),AE17)</f>
        <v/>
      </c>
      <c r="AG17" s="21">
        <f>IF(AND(AG$2=1,AG$1&gt;2026),AF17*(1+INDEX(Treiber!$B$78:$B$81,AG$1-2026)),AF17)</f>
        <v/>
      </c>
      <c r="AH17" s="21">
        <f>IF(AND(AH$2=1,AH$1&gt;2026),AG17*(1+INDEX(Treiber!$B$78:$B$81,AH$1-2026)),AG17)</f>
        <v/>
      </c>
      <c r="AI17" s="21">
        <f>IF(AND(AI$2=1,AI$1&gt;2026),AH17*(1+INDEX(Treiber!$B$78:$B$81,AI$1-2026)),AH17)</f>
        <v/>
      </c>
      <c r="AJ17" s="21">
        <f>IF(AND(AJ$2=1,AJ$1&gt;2026),AI17*(1+INDEX(Treiber!$B$78:$B$81,AJ$1-2026)),AI17)</f>
        <v/>
      </c>
      <c r="AK17" s="21">
        <f>IF(AND(AK$2=1,AK$1&gt;2026),AJ17*(1+INDEX(Treiber!$B$78:$B$81,AK$1-2026)),AJ17)</f>
        <v/>
      </c>
      <c r="AL17" s="21">
        <f>IF(AND(AL$2=1,AL$1&gt;2026),AK17*(1+INDEX(Treiber!$B$78:$B$81,AL$1-2026)),AK17)</f>
        <v/>
      </c>
      <c r="AM17" s="21">
        <f>IF(AND(AM$2=1,AM$1&gt;2026),AL17*(1+INDEX(Treiber!$B$78:$B$81,AM$1-2026)),AL17)</f>
        <v/>
      </c>
      <c r="AN17" s="21">
        <f>IF(AND(AN$2=1,AN$1&gt;2026),AM17*(1+INDEX(Treiber!$B$78:$B$81,AN$1-2026)),AM17)</f>
        <v/>
      </c>
      <c r="AO17" s="21">
        <f>IF(AND(AO$2=1,AO$1&gt;2026),AN17*(1+INDEX(Treiber!$B$78:$B$81,AO$1-2026)),AN17)</f>
        <v/>
      </c>
      <c r="AP17" s="21">
        <f>IF(AND(AP$2=1,AP$1&gt;2026),AO17*(1+INDEX(Treiber!$B$78:$B$81,AP$1-2026)),AO17)</f>
        <v/>
      </c>
      <c r="AQ17" s="21">
        <f>IF(AND(AQ$2=1,AQ$1&gt;2026),AP17*(1+INDEX(Treiber!$B$78:$B$81,AQ$1-2026)),AP17)</f>
        <v/>
      </c>
      <c r="AR17" s="21">
        <f>IF(AND(AR$2=1,AR$1&gt;2026),AQ17*(1+INDEX(Treiber!$B$78:$B$81,AR$1-2026)),AQ17)</f>
        <v/>
      </c>
      <c r="AS17" s="21">
        <f>IF(AND(AS$2=1,AS$1&gt;2026),AR17*(1+INDEX(Treiber!$B$78:$B$81,AS$1-2026)),AR17)</f>
        <v/>
      </c>
      <c r="AT17" s="21">
        <f>IF(AND(AT$2=1,AT$1&gt;2026),AS17*(1+INDEX(Treiber!$B$78:$B$81,AT$1-2026)),AS17)</f>
        <v/>
      </c>
      <c r="AU17" s="21">
        <f>IF(AND(AU$2=1,AU$1&gt;2026),AT17*(1+INDEX(Treiber!$B$78:$B$81,AU$1-2026)),AT17)</f>
        <v/>
      </c>
      <c r="AV17" s="21">
        <f>IF(AND(AV$2=1,AV$1&gt;2026),AU17*(1+INDEX(Treiber!$B$78:$B$81,AV$1-2026)),AU17)</f>
        <v/>
      </c>
      <c r="AW17" s="21">
        <f>IF(AND(AW$2=1,AW$1&gt;2026),AV17*(1+INDEX(Treiber!$B$78:$B$81,AW$1-2026)),AV17)</f>
        <v/>
      </c>
      <c r="AX17" s="21">
        <f>IF(AND(AX$2=1,AX$1&gt;2026),AW17*(1+INDEX(Treiber!$B$78:$B$81,AX$1-2026)),AW17)</f>
        <v/>
      </c>
      <c r="AY17" s="21">
        <f>IF(AND(AY$2=1,AY$1&gt;2026),AX17*(1+INDEX(Treiber!$B$78:$B$81,AY$1-2026)),AX17)</f>
        <v/>
      </c>
      <c r="AZ17" s="21">
        <f>IF(AND(AZ$2=1,AZ$1&gt;2026),AY17*(1+INDEX(Treiber!$B$78:$B$81,AZ$1-2026)),AY17)</f>
        <v/>
      </c>
      <c r="BA17" s="21">
        <f>IF(AND(BA$2=1,BA$1&gt;2026),AZ17*(1+INDEX(Treiber!$B$78:$B$81,BA$1-2026)),AZ17)</f>
        <v/>
      </c>
      <c r="BB17" s="21">
        <f>IF(AND(BB$2=1,BB$1&gt;2026),BA17*(1+INDEX(Treiber!$B$78:$B$81,BB$1-2026)),BA17)</f>
        <v/>
      </c>
    </row>
    <row r="18">
      <c r="A18" t="inlineStr">
        <is>
          <t>Recruiting / Stellenanzeigen</t>
        </is>
      </c>
      <c r="B18" s="21" t="n">
        <v>300</v>
      </c>
      <c r="C18" s="21" t="n">
        <v>300</v>
      </c>
      <c r="D18" s="21" t="n">
        <v>300</v>
      </c>
      <c r="E18" s="21" t="n">
        <v>300</v>
      </c>
      <c r="F18" s="21" t="n">
        <v>300</v>
      </c>
      <c r="G18" s="21">
        <f>IF(AND(G$2=1,G$1&gt;2026),F18*(1+INDEX(Treiber!$B$78:$B$81,G$1-2026)),F18)</f>
        <v/>
      </c>
      <c r="H18" s="21">
        <f>IF(AND(H$2=1,H$1&gt;2026),G18*(1+INDEX(Treiber!$B$78:$B$81,H$1-2026)),G18)</f>
        <v/>
      </c>
      <c r="I18" s="21">
        <f>IF(AND(I$2=1,I$1&gt;2026),H18*(1+INDEX(Treiber!$B$78:$B$81,I$1-2026)),H18)</f>
        <v/>
      </c>
      <c r="J18" s="21">
        <f>IF(AND(J$2=1,J$1&gt;2026),I18*(1+INDEX(Treiber!$B$78:$B$81,J$1-2026)),I18)</f>
        <v/>
      </c>
      <c r="K18" s="21">
        <f>IF(AND(K$2=1,K$1&gt;2026),J18*(1+INDEX(Treiber!$B$78:$B$81,K$1-2026)),J18)</f>
        <v/>
      </c>
      <c r="L18" s="21">
        <f>IF(AND(L$2=1,L$1&gt;2026),K18*(1+INDEX(Treiber!$B$78:$B$81,L$1-2026)),K18)</f>
        <v/>
      </c>
      <c r="M18" s="21">
        <f>IF(AND(M$2=1,M$1&gt;2026),L18*(1+INDEX(Treiber!$B$78:$B$81,M$1-2026)),L18)</f>
        <v/>
      </c>
      <c r="N18" s="21">
        <f>IF(AND(N$2=1,N$1&gt;2026),M18*(1+INDEX(Treiber!$B$78:$B$81,N$1-2026)),M18)</f>
        <v/>
      </c>
      <c r="O18" s="21">
        <f>IF(AND(O$2=1,O$1&gt;2026),N18*(1+INDEX(Treiber!$B$78:$B$81,O$1-2026)),N18)</f>
        <v/>
      </c>
      <c r="P18" s="21">
        <f>IF(AND(P$2=1,P$1&gt;2026),O18*(1+INDEX(Treiber!$B$78:$B$81,P$1-2026)),O18)</f>
        <v/>
      </c>
      <c r="Q18" s="21">
        <f>IF(AND(Q$2=1,Q$1&gt;2026),P18*(1+INDEX(Treiber!$B$78:$B$81,Q$1-2026)),P18)</f>
        <v/>
      </c>
      <c r="R18" s="21">
        <f>IF(AND(R$2=1,R$1&gt;2026),Q18*(1+INDEX(Treiber!$B$78:$B$81,R$1-2026)),Q18)</f>
        <v/>
      </c>
      <c r="S18" s="21">
        <f>IF(AND(S$2=1,S$1&gt;2026),R18*(1+INDEX(Treiber!$B$78:$B$81,S$1-2026)),R18)</f>
        <v/>
      </c>
      <c r="T18" s="21">
        <f>IF(AND(T$2=1,T$1&gt;2026),S18*(1+INDEX(Treiber!$B$78:$B$81,T$1-2026)),S18)</f>
        <v/>
      </c>
      <c r="U18" s="21">
        <f>IF(AND(U$2=1,U$1&gt;2026),T18*(1+INDEX(Treiber!$B$78:$B$81,U$1-2026)),T18)</f>
        <v/>
      </c>
      <c r="V18" s="21">
        <f>IF(AND(V$2=1,V$1&gt;2026),U18*(1+INDEX(Treiber!$B$78:$B$81,V$1-2026)),U18)</f>
        <v/>
      </c>
      <c r="W18" s="21">
        <f>IF(AND(W$2=1,W$1&gt;2026),V18*(1+INDEX(Treiber!$B$78:$B$81,W$1-2026)),V18)</f>
        <v/>
      </c>
      <c r="X18" s="21">
        <f>IF(AND(X$2=1,X$1&gt;2026),W18*(1+INDEX(Treiber!$B$78:$B$81,X$1-2026)),W18)</f>
        <v/>
      </c>
      <c r="Y18" s="21">
        <f>IF(AND(Y$2=1,Y$1&gt;2026),X18*(1+INDEX(Treiber!$B$78:$B$81,Y$1-2026)),X18)</f>
        <v/>
      </c>
      <c r="Z18" s="21">
        <f>IF(AND(Z$2=1,Z$1&gt;2026),Y18*(1+INDEX(Treiber!$B$78:$B$81,Z$1-2026)),Y18)</f>
        <v/>
      </c>
      <c r="AA18" s="21">
        <f>IF(AND(AA$2=1,AA$1&gt;2026),Z18*(1+INDEX(Treiber!$B$78:$B$81,AA$1-2026)),Z18)</f>
        <v/>
      </c>
      <c r="AB18" s="21">
        <f>IF(AND(AB$2=1,AB$1&gt;2026),AA18*(1+INDEX(Treiber!$B$78:$B$81,AB$1-2026)),AA18)</f>
        <v/>
      </c>
      <c r="AC18" s="21">
        <f>IF(AND(AC$2=1,AC$1&gt;2026),AB18*(1+INDEX(Treiber!$B$78:$B$81,AC$1-2026)),AB18)</f>
        <v/>
      </c>
      <c r="AD18" s="21">
        <f>IF(AND(AD$2=1,AD$1&gt;2026),AC18*(1+INDEX(Treiber!$B$78:$B$81,AD$1-2026)),AC18)</f>
        <v/>
      </c>
      <c r="AE18" s="21">
        <f>IF(AND(AE$2=1,AE$1&gt;2026),AD18*(1+INDEX(Treiber!$B$78:$B$81,AE$1-2026)),AD18)</f>
        <v/>
      </c>
      <c r="AF18" s="21">
        <f>IF(AND(AF$2=1,AF$1&gt;2026),AE18*(1+INDEX(Treiber!$B$78:$B$81,AF$1-2026)),AE18)</f>
        <v/>
      </c>
      <c r="AG18" s="21">
        <f>IF(AND(AG$2=1,AG$1&gt;2026),AF18*(1+INDEX(Treiber!$B$78:$B$81,AG$1-2026)),AF18)</f>
        <v/>
      </c>
      <c r="AH18" s="21">
        <f>IF(AND(AH$2=1,AH$1&gt;2026),AG18*(1+INDEX(Treiber!$B$78:$B$81,AH$1-2026)),AG18)</f>
        <v/>
      </c>
      <c r="AI18" s="21">
        <f>IF(AND(AI$2=1,AI$1&gt;2026),AH18*(1+INDEX(Treiber!$B$78:$B$81,AI$1-2026)),AH18)</f>
        <v/>
      </c>
      <c r="AJ18" s="21">
        <f>IF(AND(AJ$2=1,AJ$1&gt;2026),AI18*(1+INDEX(Treiber!$B$78:$B$81,AJ$1-2026)),AI18)</f>
        <v/>
      </c>
      <c r="AK18" s="21">
        <f>IF(AND(AK$2=1,AK$1&gt;2026),AJ18*(1+INDEX(Treiber!$B$78:$B$81,AK$1-2026)),AJ18)</f>
        <v/>
      </c>
      <c r="AL18" s="21">
        <f>IF(AND(AL$2=1,AL$1&gt;2026),AK18*(1+INDEX(Treiber!$B$78:$B$81,AL$1-2026)),AK18)</f>
        <v/>
      </c>
      <c r="AM18" s="21">
        <f>IF(AND(AM$2=1,AM$1&gt;2026),AL18*(1+INDEX(Treiber!$B$78:$B$81,AM$1-2026)),AL18)</f>
        <v/>
      </c>
      <c r="AN18" s="21">
        <f>IF(AND(AN$2=1,AN$1&gt;2026),AM18*(1+INDEX(Treiber!$B$78:$B$81,AN$1-2026)),AM18)</f>
        <v/>
      </c>
      <c r="AO18" s="21">
        <f>IF(AND(AO$2=1,AO$1&gt;2026),AN18*(1+INDEX(Treiber!$B$78:$B$81,AO$1-2026)),AN18)</f>
        <v/>
      </c>
      <c r="AP18" s="21">
        <f>IF(AND(AP$2=1,AP$1&gt;2026),AO18*(1+INDEX(Treiber!$B$78:$B$81,AP$1-2026)),AO18)</f>
        <v/>
      </c>
      <c r="AQ18" s="21">
        <f>IF(AND(AQ$2=1,AQ$1&gt;2026),AP18*(1+INDEX(Treiber!$B$78:$B$81,AQ$1-2026)),AP18)</f>
        <v/>
      </c>
      <c r="AR18" s="21">
        <f>IF(AND(AR$2=1,AR$1&gt;2026),AQ18*(1+INDEX(Treiber!$B$78:$B$81,AR$1-2026)),AQ18)</f>
        <v/>
      </c>
      <c r="AS18" s="21">
        <f>IF(AND(AS$2=1,AS$1&gt;2026),AR18*(1+INDEX(Treiber!$B$78:$B$81,AS$1-2026)),AR18)</f>
        <v/>
      </c>
      <c r="AT18" s="21">
        <f>IF(AND(AT$2=1,AT$1&gt;2026),AS18*(1+INDEX(Treiber!$B$78:$B$81,AT$1-2026)),AS18)</f>
        <v/>
      </c>
      <c r="AU18" s="21">
        <f>IF(AND(AU$2=1,AU$1&gt;2026),AT18*(1+INDEX(Treiber!$B$78:$B$81,AU$1-2026)),AT18)</f>
        <v/>
      </c>
      <c r="AV18" s="21">
        <f>IF(AND(AV$2=1,AV$1&gt;2026),AU18*(1+INDEX(Treiber!$B$78:$B$81,AV$1-2026)),AU18)</f>
        <v/>
      </c>
      <c r="AW18" s="21">
        <f>IF(AND(AW$2=1,AW$1&gt;2026),AV18*(1+INDEX(Treiber!$B$78:$B$81,AW$1-2026)),AV18)</f>
        <v/>
      </c>
      <c r="AX18" s="21">
        <f>IF(AND(AX$2=1,AX$1&gt;2026),AW18*(1+INDEX(Treiber!$B$78:$B$81,AX$1-2026)),AW18)</f>
        <v/>
      </c>
      <c r="AY18" s="21">
        <f>IF(AND(AY$2=1,AY$1&gt;2026),AX18*(1+INDEX(Treiber!$B$78:$B$81,AY$1-2026)),AX18)</f>
        <v/>
      </c>
      <c r="AZ18" s="21">
        <f>IF(AND(AZ$2=1,AZ$1&gt;2026),AY18*(1+INDEX(Treiber!$B$78:$B$81,AZ$1-2026)),AY18)</f>
        <v/>
      </c>
      <c r="BA18" s="21">
        <f>IF(AND(BA$2=1,BA$1&gt;2026),AZ18*(1+INDEX(Treiber!$B$78:$B$81,BA$1-2026)),AZ18)</f>
        <v/>
      </c>
      <c r="BB18" s="21">
        <f>IF(AND(BB$2=1,BB$1&gt;2026),BA18*(1+INDEX(Treiber!$B$78:$B$81,BB$1-2026)),BA18)</f>
        <v/>
      </c>
    </row>
    <row r="19">
      <c r="A19" t="inlineStr">
        <is>
          <t>Cyber-Versicherung (M)</t>
        </is>
      </c>
      <c r="B19" s="21" t="n">
        <v>0</v>
      </c>
      <c r="C19" s="21" t="n">
        <v>0</v>
      </c>
      <c r="D19" s="21" t="n">
        <v>150</v>
      </c>
      <c r="E19" s="21" t="n">
        <v>150</v>
      </c>
      <c r="F19" s="21" t="n">
        <v>150</v>
      </c>
      <c r="G19" s="21">
        <f>IF(AND(G$2=1,G$1&gt;2026),F19*(1+INDEX(Treiber!$B$78:$B$81,G$1-2026)),F19)</f>
        <v/>
      </c>
      <c r="H19" s="21">
        <f>IF(AND(H$2=1,H$1&gt;2026),G19*(1+INDEX(Treiber!$B$78:$B$81,H$1-2026)),G19)</f>
        <v/>
      </c>
      <c r="I19" s="21">
        <f>IF(AND(I$2=1,I$1&gt;2026),H19*(1+INDEX(Treiber!$B$78:$B$81,I$1-2026)),H19)</f>
        <v/>
      </c>
      <c r="J19" s="21">
        <f>IF(AND(J$2=1,J$1&gt;2026),I19*(1+INDEX(Treiber!$B$78:$B$81,J$1-2026)),I19)</f>
        <v/>
      </c>
      <c r="K19" s="21">
        <f>IF(AND(K$2=1,K$1&gt;2026),J19*(1+INDEX(Treiber!$B$78:$B$81,K$1-2026)),J19)</f>
        <v/>
      </c>
      <c r="L19" s="21">
        <f>IF(AND(L$2=1,L$1&gt;2026),K19*(1+INDEX(Treiber!$B$78:$B$81,L$1-2026)),K19)</f>
        <v/>
      </c>
      <c r="M19" s="21">
        <f>IF(AND(M$2=1,M$1&gt;2026),L19*(1+INDEX(Treiber!$B$78:$B$81,M$1-2026)),L19)</f>
        <v/>
      </c>
      <c r="N19" s="21">
        <f>IF(AND(N$2=1,N$1&gt;2026),M19*(1+INDEX(Treiber!$B$78:$B$81,N$1-2026)),M19)</f>
        <v/>
      </c>
      <c r="O19" s="21">
        <f>IF(AND(O$2=1,O$1&gt;2026),N19*(1+INDEX(Treiber!$B$78:$B$81,O$1-2026)),N19)</f>
        <v/>
      </c>
      <c r="P19" s="21">
        <f>IF(AND(P$2=1,P$1&gt;2026),O19*(1+INDEX(Treiber!$B$78:$B$81,P$1-2026)),O19)</f>
        <v/>
      </c>
      <c r="Q19" s="21">
        <f>IF(AND(Q$2=1,Q$1&gt;2026),P19*(1+INDEX(Treiber!$B$78:$B$81,Q$1-2026)),P19)</f>
        <v/>
      </c>
      <c r="R19" s="21">
        <f>IF(AND(R$2=1,R$1&gt;2026),Q19*(1+INDEX(Treiber!$B$78:$B$81,R$1-2026)),Q19)</f>
        <v/>
      </c>
      <c r="S19" s="21">
        <f>IF(AND(S$2=1,S$1&gt;2026),R19*(1+INDEX(Treiber!$B$78:$B$81,S$1-2026)),R19)</f>
        <v/>
      </c>
      <c r="T19" s="21">
        <f>IF(AND(T$2=1,T$1&gt;2026),S19*(1+INDEX(Treiber!$B$78:$B$81,T$1-2026)),S19)</f>
        <v/>
      </c>
      <c r="U19" s="21">
        <f>IF(AND(U$2=1,U$1&gt;2026),T19*(1+INDEX(Treiber!$B$78:$B$81,U$1-2026)),T19)</f>
        <v/>
      </c>
      <c r="V19" s="21">
        <f>IF(AND(V$2=1,V$1&gt;2026),U19*(1+INDEX(Treiber!$B$78:$B$81,V$1-2026)),U19)</f>
        <v/>
      </c>
      <c r="W19" s="21">
        <f>IF(AND(W$2=1,W$1&gt;2026),V19*(1+INDEX(Treiber!$B$78:$B$81,W$1-2026)),V19)</f>
        <v/>
      </c>
      <c r="X19" s="21">
        <f>IF(AND(X$2=1,X$1&gt;2026),W19*(1+INDEX(Treiber!$B$78:$B$81,X$1-2026)),W19)</f>
        <v/>
      </c>
      <c r="Y19" s="21">
        <f>IF(AND(Y$2=1,Y$1&gt;2026),X19*(1+INDEX(Treiber!$B$78:$B$81,Y$1-2026)),X19)</f>
        <v/>
      </c>
      <c r="Z19" s="21">
        <f>IF(AND(Z$2=1,Z$1&gt;2026),Y19*(1+INDEX(Treiber!$B$78:$B$81,Z$1-2026)),Y19)</f>
        <v/>
      </c>
      <c r="AA19" s="21">
        <f>IF(AND(AA$2=1,AA$1&gt;2026),Z19*(1+INDEX(Treiber!$B$78:$B$81,AA$1-2026)),Z19)</f>
        <v/>
      </c>
      <c r="AB19" s="21">
        <f>IF(AND(AB$2=1,AB$1&gt;2026),AA19*(1+INDEX(Treiber!$B$78:$B$81,AB$1-2026)),AA19)</f>
        <v/>
      </c>
      <c r="AC19" s="21">
        <f>IF(AND(AC$2=1,AC$1&gt;2026),AB19*(1+INDEX(Treiber!$B$78:$B$81,AC$1-2026)),AB19)</f>
        <v/>
      </c>
      <c r="AD19" s="21">
        <f>IF(AND(AD$2=1,AD$1&gt;2026),AC19*(1+INDEX(Treiber!$B$78:$B$81,AD$1-2026)),AC19)</f>
        <v/>
      </c>
      <c r="AE19" s="21">
        <f>IF(AND(AE$2=1,AE$1&gt;2026),AD19*(1+INDEX(Treiber!$B$78:$B$81,AE$1-2026)),AD19)</f>
        <v/>
      </c>
      <c r="AF19" s="21">
        <f>IF(AND(AF$2=1,AF$1&gt;2026),AE19*(1+INDEX(Treiber!$B$78:$B$81,AF$1-2026)),AE19)</f>
        <v/>
      </c>
      <c r="AG19" s="21">
        <f>IF(AND(AG$2=1,AG$1&gt;2026),AF19*(1+INDEX(Treiber!$B$78:$B$81,AG$1-2026)),AF19)</f>
        <v/>
      </c>
      <c r="AH19" s="21">
        <f>IF(AND(AH$2=1,AH$1&gt;2026),AG19*(1+INDEX(Treiber!$B$78:$B$81,AH$1-2026)),AG19)</f>
        <v/>
      </c>
      <c r="AI19" s="21">
        <f>IF(AND(AI$2=1,AI$1&gt;2026),AH19*(1+INDEX(Treiber!$B$78:$B$81,AI$1-2026)),AH19)</f>
        <v/>
      </c>
      <c r="AJ19" s="21">
        <f>IF(AND(AJ$2=1,AJ$1&gt;2026),AI19*(1+INDEX(Treiber!$B$78:$B$81,AJ$1-2026)),AI19)</f>
        <v/>
      </c>
      <c r="AK19" s="21">
        <f>IF(AND(AK$2=1,AK$1&gt;2026),AJ19*(1+INDEX(Treiber!$B$78:$B$81,AK$1-2026)),AJ19)</f>
        <v/>
      </c>
      <c r="AL19" s="21">
        <f>IF(AND(AL$2=1,AL$1&gt;2026),AK19*(1+INDEX(Treiber!$B$78:$B$81,AL$1-2026)),AK19)</f>
        <v/>
      </c>
      <c r="AM19" s="21">
        <f>IF(AND(AM$2=1,AM$1&gt;2026),AL19*(1+INDEX(Treiber!$B$78:$B$81,AM$1-2026)),AL19)</f>
        <v/>
      </c>
      <c r="AN19" s="21">
        <f>IF(AND(AN$2=1,AN$1&gt;2026),AM19*(1+INDEX(Treiber!$B$78:$B$81,AN$1-2026)),AM19)</f>
        <v/>
      </c>
      <c r="AO19" s="21">
        <f>IF(AND(AO$2=1,AO$1&gt;2026),AN19*(1+INDEX(Treiber!$B$78:$B$81,AO$1-2026)),AN19)</f>
        <v/>
      </c>
      <c r="AP19" s="21">
        <f>IF(AND(AP$2=1,AP$1&gt;2026),AO19*(1+INDEX(Treiber!$B$78:$B$81,AP$1-2026)),AO19)</f>
        <v/>
      </c>
      <c r="AQ19" s="21">
        <f>IF(AND(AQ$2=1,AQ$1&gt;2026),AP19*(1+INDEX(Treiber!$B$78:$B$81,AQ$1-2026)),AP19)</f>
        <v/>
      </c>
      <c r="AR19" s="21">
        <f>IF(AND(AR$2=1,AR$1&gt;2026),AQ19*(1+INDEX(Treiber!$B$78:$B$81,AR$1-2026)),AQ19)</f>
        <v/>
      </c>
      <c r="AS19" s="21">
        <f>IF(AND(AS$2=1,AS$1&gt;2026),AR19*(1+INDEX(Treiber!$B$78:$B$81,AS$1-2026)),AR19)</f>
        <v/>
      </c>
      <c r="AT19" s="21">
        <f>IF(AND(AT$2=1,AT$1&gt;2026),AS19*(1+INDEX(Treiber!$B$78:$B$81,AT$1-2026)),AS19)</f>
        <v/>
      </c>
      <c r="AU19" s="21">
        <f>IF(AND(AU$2=1,AU$1&gt;2026),AT19*(1+INDEX(Treiber!$B$78:$B$81,AU$1-2026)),AT19)</f>
        <v/>
      </c>
      <c r="AV19" s="21">
        <f>IF(AND(AV$2=1,AV$1&gt;2026),AU19*(1+INDEX(Treiber!$B$78:$B$81,AV$1-2026)),AU19)</f>
        <v/>
      </c>
      <c r="AW19" s="21">
        <f>IF(AND(AW$2=1,AW$1&gt;2026),AV19*(1+INDEX(Treiber!$B$78:$B$81,AW$1-2026)),AV19)</f>
        <v/>
      </c>
      <c r="AX19" s="21">
        <f>IF(AND(AX$2=1,AX$1&gt;2026),AW19*(1+INDEX(Treiber!$B$78:$B$81,AX$1-2026)),AW19)</f>
        <v/>
      </c>
      <c r="AY19" s="21">
        <f>IF(AND(AY$2=1,AY$1&gt;2026),AX19*(1+INDEX(Treiber!$B$78:$B$81,AY$1-2026)),AX19)</f>
        <v/>
      </c>
      <c r="AZ19" s="21">
        <f>IF(AND(AZ$2=1,AZ$1&gt;2026),AY19*(1+INDEX(Treiber!$B$78:$B$81,AZ$1-2026)),AY19)</f>
        <v/>
      </c>
      <c r="BA19" s="21">
        <f>IF(AND(BA$2=1,BA$1&gt;2026),AZ19*(1+INDEX(Treiber!$B$78:$B$81,BA$1-2026)),AZ19)</f>
        <v/>
      </c>
      <c r="BB19" s="21">
        <f>IF(AND(BB$2=1,BB$1&gt;2026),BA19*(1+INDEX(Treiber!$B$78:$B$81,BB$1-2026)),BA19)</f>
        <v/>
      </c>
    </row>
    <row r="20">
      <c r="A20" t="inlineStr">
        <is>
          <t>Externer Datenschutzbeauftragter</t>
        </is>
      </c>
      <c r="B20" s="21" t="n">
        <v>400</v>
      </c>
      <c r="C20" s="21" t="n">
        <v>400</v>
      </c>
      <c r="D20" s="21" t="n">
        <v>400</v>
      </c>
      <c r="E20" s="21" t="n">
        <v>400</v>
      </c>
      <c r="F20" s="21" t="n">
        <v>400</v>
      </c>
      <c r="G20" s="21">
        <f>IF(AND(G$2=1,G$1&gt;2026),F20*(1+INDEX(Treiber!$B$78:$B$81,G$1-2026)),F20)</f>
        <v/>
      </c>
      <c r="H20" s="21">
        <f>IF(AND(H$2=1,H$1&gt;2026),G20*(1+INDEX(Treiber!$B$78:$B$81,H$1-2026)),G20)</f>
        <v/>
      </c>
      <c r="I20" s="21">
        <f>IF(AND(I$2=1,I$1&gt;2026),H20*(1+INDEX(Treiber!$B$78:$B$81,I$1-2026)),H20)</f>
        <v/>
      </c>
      <c r="J20" s="21">
        <f>IF(AND(J$2=1,J$1&gt;2026),I20*(1+INDEX(Treiber!$B$78:$B$81,J$1-2026)),I20)</f>
        <v/>
      </c>
      <c r="K20" s="21">
        <f>IF(AND(K$2=1,K$1&gt;2026),J20*(1+INDEX(Treiber!$B$78:$B$81,K$1-2026)),J20)</f>
        <v/>
      </c>
      <c r="L20" s="21">
        <f>IF(AND(L$2=1,L$1&gt;2026),K20*(1+INDEX(Treiber!$B$78:$B$81,L$1-2026)),K20)</f>
        <v/>
      </c>
      <c r="M20" s="21">
        <f>IF(AND(M$2=1,M$1&gt;2026),L20*(1+INDEX(Treiber!$B$78:$B$81,M$1-2026)),L20)</f>
        <v/>
      </c>
      <c r="N20" s="21">
        <f>IF(AND(N$2=1,N$1&gt;2026),M20*(1+INDEX(Treiber!$B$78:$B$81,N$1-2026)),M20)</f>
        <v/>
      </c>
      <c r="O20" s="21">
        <f>IF(AND(O$2=1,O$1&gt;2026),N20*(1+INDEX(Treiber!$B$78:$B$81,O$1-2026)),N20)</f>
        <v/>
      </c>
      <c r="P20" s="21">
        <f>IF(AND(P$2=1,P$1&gt;2026),O20*(1+INDEX(Treiber!$B$78:$B$81,P$1-2026)),O20)</f>
        <v/>
      </c>
      <c r="Q20" s="21">
        <f>IF(AND(Q$2=1,Q$1&gt;2026),P20*(1+INDEX(Treiber!$B$78:$B$81,Q$1-2026)),P20)</f>
        <v/>
      </c>
      <c r="R20" s="21">
        <f>IF(AND(R$2=1,R$1&gt;2026),Q20*(1+INDEX(Treiber!$B$78:$B$81,R$1-2026)),Q20)</f>
        <v/>
      </c>
      <c r="S20" s="21">
        <f>IF(AND(S$2=1,S$1&gt;2026),R20*(1+INDEX(Treiber!$B$78:$B$81,S$1-2026)),R20)</f>
        <v/>
      </c>
      <c r="T20" s="21">
        <f>IF(AND(T$2=1,T$1&gt;2026),S20*(1+INDEX(Treiber!$B$78:$B$81,T$1-2026)),S20)</f>
        <v/>
      </c>
      <c r="U20" s="21">
        <f>IF(AND(U$2=1,U$1&gt;2026),T20*(1+INDEX(Treiber!$B$78:$B$81,U$1-2026)),T20)</f>
        <v/>
      </c>
      <c r="V20" s="21">
        <f>IF(AND(V$2=1,V$1&gt;2026),U20*(1+INDEX(Treiber!$B$78:$B$81,V$1-2026)),U20)</f>
        <v/>
      </c>
      <c r="W20" s="21">
        <f>IF(AND(W$2=1,W$1&gt;2026),V20*(1+INDEX(Treiber!$B$78:$B$81,W$1-2026)),V20)</f>
        <v/>
      </c>
      <c r="X20" s="21">
        <f>IF(AND(X$2=1,X$1&gt;2026),W20*(1+INDEX(Treiber!$B$78:$B$81,X$1-2026)),W20)</f>
        <v/>
      </c>
      <c r="Y20" s="21">
        <f>IF(AND(Y$2=1,Y$1&gt;2026),X20*(1+INDEX(Treiber!$B$78:$B$81,Y$1-2026)),X20)</f>
        <v/>
      </c>
      <c r="Z20" s="21">
        <f>IF(AND(Z$2=1,Z$1&gt;2026),Y20*(1+INDEX(Treiber!$B$78:$B$81,Z$1-2026)),Y20)</f>
        <v/>
      </c>
      <c r="AA20" s="21">
        <f>IF(AND(AA$2=1,AA$1&gt;2026),Z20*(1+INDEX(Treiber!$B$78:$B$81,AA$1-2026)),Z20)</f>
        <v/>
      </c>
      <c r="AB20" s="21">
        <f>IF(AND(AB$2=1,AB$1&gt;2026),AA20*(1+INDEX(Treiber!$B$78:$B$81,AB$1-2026)),AA20)</f>
        <v/>
      </c>
      <c r="AC20" s="21">
        <f>IF(AND(AC$2=1,AC$1&gt;2026),AB20*(1+INDEX(Treiber!$B$78:$B$81,AC$1-2026)),AB20)</f>
        <v/>
      </c>
      <c r="AD20" s="21">
        <f>IF(AND(AD$2=1,AD$1&gt;2026),AC20*(1+INDEX(Treiber!$B$78:$B$81,AD$1-2026)),AC20)</f>
        <v/>
      </c>
      <c r="AE20" s="21">
        <f>IF(AND(AE$2=1,AE$1&gt;2026),AD20*(1+INDEX(Treiber!$B$78:$B$81,AE$1-2026)),AD20)</f>
        <v/>
      </c>
      <c r="AF20" s="21">
        <f>IF(AND(AF$2=1,AF$1&gt;2026),AE20*(1+INDEX(Treiber!$B$78:$B$81,AF$1-2026)),AE20)</f>
        <v/>
      </c>
      <c r="AG20" s="21">
        <f>IF(AND(AG$2=1,AG$1&gt;2026),AF20*(1+INDEX(Treiber!$B$78:$B$81,AG$1-2026)),AF20)</f>
        <v/>
      </c>
      <c r="AH20" s="21">
        <f>IF(AND(AH$2=1,AH$1&gt;2026),AG20*(1+INDEX(Treiber!$B$78:$B$81,AH$1-2026)),AG20)</f>
        <v/>
      </c>
      <c r="AI20" s="21">
        <f>IF(AND(AI$2=1,AI$1&gt;2026),AH20*(1+INDEX(Treiber!$B$78:$B$81,AI$1-2026)),AH20)</f>
        <v/>
      </c>
      <c r="AJ20" s="21">
        <f>IF(AND(AJ$2=1,AJ$1&gt;2026),AI20*(1+INDEX(Treiber!$B$78:$B$81,AJ$1-2026)),AI20)</f>
        <v/>
      </c>
      <c r="AK20" s="21">
        <f>IF(AND(AK$2=1,AK$1&gt;2026),AJ20*(1+INDEX(Treiber!$B$78:$B$81,AK$1-2026)),AJ20)</f>
        <v/>
      </c>
      <c r="AL20" s="21">
        <f>IF(AND(AL$2=1,AL$1&gt;2026),AK20*(1+INDEX(Treiber!$B$78:$B$81,AL$1-2026)),AK20)</f>
        <v/>
      </c>
      <c r="AM20" s="21">
        <f>IF(AND(AM$2=1,AM$1&gt;2026),AL20*(1+INDEX(Treiber!$B$78:$B$81,AM$1-2026)),AL20)</f>
        <v/>
      </c>
      <c r="AN20" s="21">
        <f>IF(AND(AN$2=1,AN$1&gt;2026),AM20*(1+INDEX(Treiber!$B$78:$B$81,AN$1-2026)),AM20)</f>
        <v/>
      </c>
      <c r="AO20" s="21">
        <f>IF(AND(AO$2=1,AO$1&gt;2026),AN20*(1+INDEX(Treiber!$B$78:$B$81,AO$1-2026)),AN20)</f>
        <v/>
      </c>
      <c r="AP20" s="21">
        <f>IF(AND(AP$2=1,AP$1&gt;2026),AO20*(1+INDEX(Treiber!$B$78:$B$81,AP$1-2026)),AO20)</f>
        <v/>
      </c>
      <c r="AQ20" s="21">
        <f>IF(AND(AQ$2=1,AQ$1&gt;2026),AP20*(1+INDEX(Treiber!$B$78:$B$81,AQ$1-2026)),AP20)</f>
        <v/>
      </c>
      <c r="AR20" s="21">
        <f>IF(AND(AR$2=1,AR$1&gt;2026),AQ20*(1+INDEX(Treiber!$B$78:$B$81,AR$1-2026)),AQ20)</f>
        <v/>
      </c>
      <c r="AS20" s="21">
        <f>IF(AND(AS$2=1,AS$1&gt;2026),AR20*(1+INDEX(Treiber!$B$78:$B$81,AS$1-2026)),AR20)</f>
        <v/>
      </c>
      <c r="AT20" s="21">
        <f>IF(AND(AT$2=1,AT$1&gt;2026),AS20*(1+INDEX(Treiber!$B$78:$B$81,AT$1-2026)),AS20)</f>
        <v/>
      </c>
      <c r="AU20" s="21">
        <f>IF(AND(AU$2=1,AU$1&gt;2026),AT20*(1+INDEX(Treiber!$B$78:$B$81,AU$1-2026)),AT20)</f>
        <v/>
      </c>
      <c r="AV20" s="21">
        <f>IF(AND(AV$2=1,AV$1&gt;2026),AU20*(1+INDEX(Treiber!$B$78:$B$81,AV$1-2026)),AU20)</f>
        <v/>
      </c>
      <c r="AW20" s="21">
        <f>IF(AND(AW$2=1,AW$1&gt;2026),AV20*(1+INDEX(Treiber!$B$78:$B$81,AW$1-2026)),AV20)</f>
        <v/>
      </c>
      <c r="AX20" s="21">
        <f>IF(AND(AX$2=1,AX$1&gt;2026),AW20*(1+INDEX(Treiber!$B$78:$B$81,AX$1-2026)),AW20)</f>
        <v/>
      </c>
      <c r="AY20" s="21">
        <f>IF(AND(AY$2=1,AY$1&gt;2026),AX20*(1+INDEX(Treiber!$B$78:$B$81,AY$1-2026)),AX20)</f>
        <v/>
      </c>
      <c r="AZ20" s="21">
        <f>IF(AND(AZ$2=1,AZ$1&gt;2026),AY20*(1+INDEX(Treiber!$B$78:$B$81,AZ$1-2026)),AY20)</f>
        <v/>
      </c>
      <c r="BA20" s="21">
        <f>IF(AND(BA$2=1,BA$1&gt;2026),AZ20*(1+INDEX(Treiber!$B$78:$B$81,BA$1-2026)),AZ20)</f>
        <v/>
      </c>
      <c r="BB20" s="21">
        <f>IF(AND(BB$2=1,BB$1&gt;2026),BA20*(1+INDEX(Treiber!$B$78:$B$81,BB$1-2026)),BA20)</f>
        <v/>
      </c>
    </row>
    <row r="21">
      <c r="A21" t="inlineStr">
        <is>
          <t>Rechtsschutzversicherung (M)</t>
        </is>
      </c>
      <c r="B21" s="21" t="n">
        <v>0</v>
      </c>
      <c r="C21" s="21" t="n">
        <v>0</v>
      </c>
      <c r="D21" s="21" t="n">
        <v>100</v>
      </c>
      <c r="E21" s="21" t="n">
        <v>100</v>
      </c>
      <c r="F21" s="21" t="n">
        <v>100</v>
      </c>
      <c r="G21" s="21">
        <f>IF(AND(G$2=1,G$1&gt;2026),F21*(1+INDEX(Treiber!$B$78:$B$81,G$1-2026)),F21)</f>
        <v/>
      </c>
      <c r="H21" s="21">
        <f>IF(AND(H$2=1,H$1&gt;2026),G21*(1+INDEX(Treiber!$B$78:$B$81,H$1-2026)),G21)</f>
        <v/>
      </c>
      <c r="I21" s="21">
        <f>IF(AND(I$2=1,I$1&gt;2026),H21*(1+INDEX(Treiber!$B$78:$B$81,I$1-2026)),H21)</f>
        <v/>
      </c>
      <c r="J21" s="21">
        <f>IF(AND(J$2=1,J$1&gt;2026),I21*(1+INDEX(Treiber!$B$78:$B$81,J$1-2026)),I21)</f>
        <v/>
      </c>
      <c r="K21" s="21">
        <f>IF(AND(K$2=1,K$1&gt;2026),J21*(1+INDEX(Treiber!$B$78:$B$81,K$1-2026)),J21)</f>
        <v/>
      </c>
      <c r="L21" s="21">
        <f>IF(AND(L$2=1,L$1&gt;2026),K21*(1+INDEX(Treiber!$B$78:$B$81,L$1-2026)),K21)</f>
        <v/>
      </c>
      <c r="M21" s="21">
        <f>IF(AND(M$2=1,M$1&gt;2026),L21*(1+INDEX(Treiber!$B$78:$B$81,M$1-2026)),L21)</f>
        <v/>
      </c>
      <c r="N21" s="21">
        <f>IF(AND(N$2=1,N$1&gt;2026),M21*(1+INDEX(Treiber!$B$78:$B$81,N$1-2026)),M21)</f>
        <v/>
      </c>
      <c r="O21" s="21">
        <f>IF(AND(O$2=1,O$1&gt;2026),N21*(1+INDEX(Treiber!$B$78:$B$81,O$1-2026)),N21)</f>
        <v/>
      </c>
      <c r="P21" s="21">
        <f>IF(AND(P$2=1,P$1&gt;2026),O21*(1+INDEX(Treiber!$B$78:$B$81,P$1-2026)),O21)</f>
        <v/>
      </c>
      <c r="Q21" s="21">
        <f>IF(AND(Q$2=1,Q$1&gt;2026),P21*(1+INDEX(Treiber!$B$78:$B$81,Q$1-2026)),P21)</f>
        <v/>
      </c>
      <c r="R21" s="21">
        <f>IF(AND(R$2=1,R$1&gt;2026),Q21*(1+INDEX(Treiber!$B$78:$B$81,R$1-2026)),Q21)</f>
        <v/>
      </c>
      <c r="S21" s="21">
        <f>IF(AND(S$2=1,S$1&gt;2026),R21*(1+INDEX(Treiber!$B$78:$B$81,S$1-2026)),R21)</f>
        <v/>
      </c>
      <c r="T21" s="21">
        <f>IF(AND(T$2=1,T$1&gt;2026),S21*(1+INDEX(Treiber!$B$78:$B$81,T$1-2026)),S21)</f>
        <v/>
      </c>
      <c r="U21" s="21">
        <f>IF(AND(U$2=1,U$1&gt;2026),T21*(1+INDEX(Treiber!$B$78:$B$81,U$1-2026)),T21)</f>
        <v/>
      </c>
      <c r="V21" s="21">
        <f>IF(AND(V$2=1,V$1&gt;2026),U21*(1+INDEX(Treiber!$B$78:$B$81,V$1-2026)),U21)</f>
        <v/>
      </c>
      <c r="W21" s="21">
        <f>IF(AND(W$2=1,W$1&gt;2026),V21*(1+INDEX(Treiber!$B$78:$B$81,W$1-2026)),V21)</f>
        <v/>
      </c>
      <c r="X21" s="21">
        <f>IF(AND(X$2=1,X$1&gt;2026),W21*(1+INDEX(Treiber!$B$78:$B$81,X$1-2026)),W21)</f>
        <v/>
      </c>
      <c r="Y21" s="21">
        <f>IF(AND(Y$2=1,Y$1&gt;2026),X21*(1+INDEX(Treiber!$B$78:$B$81,Y$1-2026)),X21)</f>
        <v/>
      </c>
      <c r="Z21" s="21">
        <f>IF(AND(Z$2=1,Z$1&gt;2026),Y21*(1+INDEX(Treiber!$B$78:$B$81,Z$1-2026)),Y21)</f>
        <v/>
      </c>
      <c r="AA21" s="21">
        <f>IF(AND(AA$2=1,AA$1&gt;2026),Z21*(1+INDEX(Treiber!$B$78:$B$81,AA$1-2026)),Z21)</f>
        <v/>
      </c>
      <c r="AB21" s="21">
        <f>IF(AND(AB$2=1,AB$1&gt;2026),AA21*(1+INDEX(Treiber!$B$78:$B$81,AB$1-2026)),AA21)</f>
        <v/>
      </c>
      <c r="AC21" s="21">
        <f>IF(AND(AC$2=1,AC$1&gt;2026),AB21*(1+INDEX(Treiber!$B$78:$B$81,AC$1-2026)),AB21)</f>
        <v/>
      </c>
      <c r="AD21" s="21">
        <f>IF(AND(AD$2=1,AD$1&gt;2026),AC21*(1+INDEX(Treiber!$B$78:$B$81,AD$1-2026)),AC21)</f>
        <v/>
      </c>
      <c r="AE21" s="21">
        <f>IF(AND(AE$2=1,AE$1&gt;2026),AD21*(1+INDEX(Treiber!$B$78:$B$81,AE$1-2026)),AD21)</f>
        <v/>
      </c>
      <c r="AF21" s="21">
        <f>IF(AND(AF$2=1,AF$1&gt;2026),AE21*(1+INDEX(Treiber!$B$78:$B$81,AF$1-2026)),AE21)</f>
        <v/>
      </c>
      <c r="AG21" s="21">
        <f>IF(AND(AG$2=1,AG$1&gt;2026),AF21*(1+INDEX(Treiber!$B$78:$B$81,AG$1-2026)),AF21)</f>
        <v/>
      </c>
      <c r="AH21" s="21">
        <f>IF(AND(AH$2=1,AH$1&gt;2026),AG21*(1+INDEX(Treiber!$B$78:$B$81,AH$1-2026)),AG21)</f>
        <v/>
      </c>
      <c r="AI21" s="21">
        <f>IF(AND(AI$2=1,AI$1&gt;2026),AH21*(1+INDEX(Treiber!$B$78:$B$81,AI$1-2026)),AH21)</f>
        <v/>
      </c>
      <c r="AJ21" s="21">
        <f>IF(AND(AJ$2=1,AJ$1&gt;2026),AI21*(1+INDEX(Treiber!$B$78:$B$81,AJ$1-2026)),AI21)</f>
        <v/>
      </c>
      <c r="AK21" s="21">
        <f>IF(AND(AK$2=1,AK$1&gt;2026),AJ21*(1+INDEX(Treiber!$B$78:$B$81,AK$1-2026)),AJ21)</f>
        <v/>
      </c>
      <c r="AL21" s="21">
        <f>IF(AND(AL$2=1,AL$1&gt;2026),AK21*(1+INDEX(Treiber!$B$78:$B$81,AL$1-2026)),AK21)</f>
        <v/>
      </c>
      <c r="AM21" s="21">
        <f>IF(AND(AM$2=1,AM$1&gt;2026),AL21*(1+INDEX(Treiber!$B$78:$B$81,AM$1-2026)),AL21)</f>
        <v/>
      </c>
      <c r="AN21" s="21">
        <f>IF(AND(AN$2=1,AN$1&gt;2026),AM21*(1+INDEX(Treiber!$B$78:$B$81,AN$1-2026)),AM21)</f>
        <v/>
      </c>
      <c r="AO21" s="21">
        <f>IF(AND(AO$2=1,AO$1&gt;2026),AN21*(1+INDEX(Treiber!$B$78:$B$81,AO$1-2026)),AN21)</f>
        <v/>
      </c>
      <c r="AP21" s="21">
        <f>IF(AND(AP$2=1,AP$1&gt;2026),AO21*(1+INDEX(Treiber!$B$78:$B$81,AP$1-2026)),AO21)</f>
        <v/>
      </c>
      <c r="AQ21" s="21">
        <f>IF(AND(AQ$2=1,AQ$1&gt;2026),AP21*(1+INDEX(Treiber!$B$78:$B$81,AQ$1-2026)),AP21)</f>
        <v/>
      </c>
      <c r="AR21" s="21">
        <f>IF(AND(AR$2=1,AR$1&gt;2026),AQ21*(1+INDEX(Treiber!$B$78:$B$81,AR$1-2026)),AQ21)</f>
        <v/>
      </c>
      <c r="AS21" s="21">
        <f>IF(AND(AS$2=1,AS$1&gt;2026),AR21*(1+INDEX(Treiber!$B$78:$B$81,AS$1-2026)),AR21)</f>
        <v/>
      </c>
      <c r="AT21" s="21">
        <f>IF(AND(AT$2=1,AT$1&gt;2026),AS21*(1+INDEX(Treiber!$B$78:$B$81,AT$1-2026)),AS21)</f>
        <v/>
      </c>
      <c r="AU21" s="21">
        <f>IF(AND(AU$2=1,AU$1&gt;2026),AT21*(1+INDEX(Treiber!$B$78:$B$81,AU$1-2026)),AT21)</f>
        <v/>
      </c>
      <c r="AV21" s="21">
        <f>IF(AND(AV$2=1,AV$1&gt;2026),AU21*(1+INDEX(Treiber!$B$78:$B$81,AV$1-2026)),AU21)</f>
        <v/>
      </c>
      <c r="AW21" s="21">
        <f>IF(AND(AW$2=1,AW$1&gt;2026),AV21*(1+INDEX(Treiber!$B$78:$B$81,AW$1-2026)),AV21)</f>
        <v/>
      </c>
      <c r="AX21" s="21">
        <f>IF(AND(AX$2=1,AX$1&gt;2026),AW21*(1+INDEX(Treiber!$B$78:$B$81,AX$1-2026)),AW21)</f>
        <v/>
      </c>
      <c r="AY21" s="21">
        <f>IF(AND(AY$2=1,AY$1&gt;2026),AX21*(1+INDEX(Treiber!$B$78:$B$81,AY$1-2026)),AX21)</f>
        <v/>
      </c>
      <c r="AZ21" s="21">
        <f>IF(AND(AZ$2=1,AZ$1&gt;2026),AY21*(1+INDEX(Treiber!$B$78:$B$81,AZ$1-2026)),AY21)</f>
        <v/>
      </c>
      <c r="BA21" s="21">
        <f>IF(AND(BA$2=1,BA$1&gt;2026),AZ21*(1+INDEX(Treiber!$B$78:$B$81,BA$1-2026)),AZ21)</f>
        <v/>
      </c>
      <c r="BB21" s="21">
        <f>IF(AND(BB$2=1,BB$1&gt;2026),BA21*(1+INDEX(Treiber!$B$78:$B$81,BB$1-2026)),BA21)</f>
        <v/>
      </c>
    </row>
    <row r="22">
      <c r="A22" t="inlineStr">
        <is>
          <t>Zertifizierung (ISO 27001 / BSI C5)</t>
        </is>
      </c>
      <c r="B22" s="21" t="n">
        <v>0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1500</v>
      </c>
      <c r="H22" s="21" t="n">
        <v>1500</v>
      </c>
      <c r="I22" s="21" t="n">
        <v>1500</v>
      </c>
      <c r="J22" s="21" t="n">
        <v>1500</v>
      </c>
      <c r="K22" s="21" t="n">
        <v>1500</v>
      </c>
      <c r="L22" s="21" t="n">
        <v>1500</v>
      </c>
      <c r="M22" s="21" t="n">
        <v>1500</v>
      </c>
      <c r="N22" s="21" t="n">
        <v>1500</v>
      </c>
      <c r="O22" s="21" t="n">
        <v>1500</v>
      </c>
      <c r="P22" s="21" t="n">
        <v>1500</v>
      </c>
      <c r="Q22" s="21" t="n">
        <v>1500</v>
      </c>
      <c r="R22" s="21" t="n">
        <v>1500</v>
      </c>
      <c r="S22" s="21" t="n">
        <v>1500</v>
      </c>
      <c r="T22" s="21" t="n">
        <v>1500</v>
      </c>
      <c r="U22" s="21" t="n">
        <v>1500</v>
      </c>
      <c r="V22" s="21" t="n">
        <v>1500</v>
      </c>
      <c r="W22" s="21" t="n">
        <v>1500</v>
      </c>
      <c r="X22" s="21" t="n">
        <v>1500</v>
      </c>
      <c r="Y22" s="21" t="n">
        <v>1500</v>
      </c>
      <c r="Z22" s="21" t="n">
        <v>1500</v>
      </c>
      <c r="AA22" s="21" t="n">
        <v>1500</v>
      </c>
      <c r="AB22" s="21" t="n">
        <v>1500</v>
      </c>
      <c r="AC22" s="21" t="n">
        <v>1500</v>
      </c>
      <c r="AD22" s="21" t="n">
        <v>1500</v>
      </c>
      <c r="AE22" s="21" t="n">
        <v>1500</v>
      </c>
      <c r="AF22" s="21" t="n">
        <v>1500</v>
      </c>
      <c r="AG22" s="21" t="n">
        <v>1500</v>
      </c>
      <c r="AH22" s="21" t="n">
        <v>1500</v>
      </c>
      <c r="AI22" s="21" t="n">
        <v>1500</v>
      </c>
      <c r="AJ22" s="21" t="n">
        <v>1500</v>
      </c>
      <c r="AK22" s="21" t="n">
        <v>1500</v>
      </c>
      <c r="AL22" s="21" t="n">
        <v>1500</v>
      </c>
      <c r="AM22" s="21" t="n">
        <v>1500</v>
      </c>
      <c r="AN22" s="21" t="n">
        <v>1500</v>
      </c>
      <c r="AO22" s="21" t="n">
        <v>1500</v>
      </c>
      <c r="AP22" s="21" t="n">
        <v>1500</v>
      </c>
      <c r="AQ22" s="21" t="n">
        <v>1500</v>
      </c>
      <c r="AR22" s="21" t="n">
        <v>1500</v>
      </c>
      <c r="AS22" s="21" t="n">
        <v>1500</v>
      </c>
      <c r="AT22" s="21" t="n">
        <v>1500</v>
      </c>
      <c r="AU22" s="21" t="n">
        <v>1500</v>
      </c>
      <c r="AV22" s="21" t="n">
        <v>1500</v>
      </c>
      <c r="AW22" s="21" t="n">
        <v>1500</v>
      </c>
      <c r="AX22" s="21" t="n">
        <v>1500</v>
      </c>
      <c r="AY22" s="21" t="n">
        <v>1500</v>
      </c>
      <c r="AZ22" s="21" t="n">
        <v>1500</v>
      </c>
      <c r="BA22" s="21" t="n">
        <v>1500</v>
      </c>
      <c r="BB22" s="21" t="n">
        <v>1500</v>
      </c>
    </row>
    <row r="23">
      <c r="A23" t="inlineStr">
        <is>
          <t>Kraftstoff / Ladestrom</t>
        </is>
      </c>
      <c r="B23" s="21">
        <f>INT(Personalkosten!B90/Treiber!$B$4)*Treiber!$B$6</f>
        <v/>
      </c>
      <c r="C23" s="21">
        <f>INT(Personalkosten!C90/Treiber!$B$4)*Treiber!$B$6</f>
        <v/>
      </c>
      <c r="D23" s="21">
        <f>INT(Personalkosten!D90/Treiber!$B$4)*Treiber!$B$6</f>
        <v/>
      </c>
      <c r="E23" s="21">
        <f>INT(Personalkosten!E90/Treiber!$B$4)*Treiber!$B$6</f>
        <v/>
      </c>
      <c r="F23" s="21">
        <f>INT(Personalkosten!F90/Treiber!$B$4)*Treiber!$B$6</f>
        <v/>
      </c>
      <c r="G23" s="21">
        <f>INT(Personalkosten!G90/Treiber!$B$4)*Treiber!$B$6</f>
        <v/>
      </c>
      <c r="H23" s="21">
        <f>INT(Personalkosten!H90/Treiber!$B$4)*Treiber!$B$6</f>
        <v/>
      </c>
      <c r="I23" s="21">
        <f>INT(Personalkosten!I90/Treiber!$B$4)*Treiber!$B$6</f>
        <v/>
      </c>
      <c r="J23" s="21">
        <f>INT(Personalkosten!J90/Treiber!$B$4)*Treiber!$B$6</f>
        <v/>
      </c>
      <c r="K23" s="21">
        <f>INT(Personalkosten!K90/Treiber!$B$4)*Treiber!$B$6</f>
        <v/>
      </c>
      <c r="L23" s="21">
        <f>INT(Personalkosten!L90/Treiber!$B$4)*Treiber!$B$6</f>
        <v/>
      </c>
      <c r="M23" s="21">
        <f>INT(Personalkosten!M90/Treiber!$B$4)*Treiber!$B$6</f>
        <v/>
      </c>
      <c r="N23" s="21">
        <f>INT(Personalkosten!N90/Treiber!$B$4)*Treiber!$B$6</f>
        <v/>
      </c>
      <c r="O23" s="21">
        <f>INT(Personalkosten!O90/Treiber!$B$4)*Treiber!$B$6</f>
        <v/>
      </c>
      <c r="P23" s="21">
        <f>INT(Personalkosten!P90/Treiber!$B$4)*Treiber!$B$6</f>
        <v/>
      </c>
      <c r="Q23" s="21">
        <f>INT(Personalkosten!Q90/Treiber!$B$4)*Treiber!$B$6</f>
        <v/>
      </c>
      <c r="R23" s="21">
        <f>INT(Personalkosten!R90/Treiber!$B$4)*Treiber!$B$6</f>
        <v/>
      </c>
      <c r="S23" s="21">
        <f>INT(Personalkosten!S90/Treiber!$B$4)*Treiber!$B$6</f>
        <v/>
      </c>
      <c r="T23" s="21">
        <f>INT(Personalkosten!T90/Treiber!$B$4)*Treiber!$B$6</f>
        <v/>
      </c>
      <c r="U23" s="21">
        <f>INT(Personalkosten!U90/Treiber!$B$4)*Treiber!$B$6</f>
        <v/>
      </c>
      <c r="V23" s="21">
        <f>INT(Personalkosten!V90/Treiber!$B$4)*Treiber!$B$6</f>
        <v/>
      </c>
      <c r="W23" s="21">
        <f>INT(Personalkosten!W90/Treiber!$B$4)*Treiber!$B$6</f>
        <v/>
      </c>
      <c r="X23" s="21">
        <f>INT(Personalkosten!X90/Treiber!$B$4)*Treiber!$B$6</f>
        <v/>
      </c>
      <c r="Y23" s="21">
        <f>INT(Personalkosten!Y90/Treiber!$B$4)*Treiber!$B$6</f>
        <v/>
      </c>
      <c r="Z23" s="21">
        <f>INT(Personalkosten!Z90/Treiber!$B$4)*Treiber!$B$6</f>
        <v/>
      </c>
      <c r="AA23" s="21">
        <f>INT(Personalkosten!AA90/Treiber!$B$4)*Treiber!$B$6</f>
        <v/>
      </c>
      <c r="AB23" s="21">
        <f>INT(Personalkosten!AB90/Treiber!$B$4)*Treiber!$B$6</f>
        <v/>
      </c>
      <c r="AC23" s="21">
        <f>INT(Personalkosten!AC90/Treiber!$B$4)*Treiber!$B$6</f>
        <v/>
      </c>
      <c r="AD23" s="21">
        <f>INT(Personalkosten!AD90/Treiber!$B$4)*Treiber!$B$6</f>
        <v/>
      </c>
      <c r="AE23" s="21">
        <f>INT(Personalkosten!AE90/Treiber!$B$4)*Treiber!$B$6</f>
        <v/>
      </c>
      <c r="AF23" s="21">
        <f>INT(Personalkosten!AF90/Treiber!$B$4)*Treiber!$B$6</f>
        <v/>
      </c>
      <c r="AG23" s="21">
        <f>INT(Personalkosten!AG90/Treiber!$B$4)*Treiber!$B$6</f>
        <v/>
      </c>
      <c r="AH23" s="21">
        <f>INT(Personalkosten!AH90/Treiber!$B$4)*Treiber!$B$6</f>
        <v/>
      </c>
      <c r="AI23" s="21">
        <f>INT(Personalkosten!AI90/Treiber!$B$4)*Treiber!$B$6</f>
        <v/>
      </c>
      <c r="AJ23" s="21">
        <f>INT(Personalkosten!AJ90/Treiber!$B$4)*Treiber!$B$6</f>
        <v/>
      </c>
      <c r="AK23" s="21">
        <f>INT(Personalkosten!AK90/Treiber!$B$4)*Treiber!$B$6</f>
        <v/>
      </c>
      <c r="AL23" s="21">
        <f>INT(Personalkosten!AL90/Treiber!$B$4)*Treiber!$B$6</f>
        <v/>
      </c>
      <c r="AM23" s="21">
        <f>INT(Personalkosten!AM90/Treiber!$B$4)*Treiber!$B$6</f>
        <v/>
      </c>
      <c r="AN23" s="21">
        <f>INT(Personalkosten!AN90/Treiber!$B$4)*Treiber!$B$6</f>
        <v/>
      </c>
      <c r="AO23" s="21">
        <f>INT(Personalkosten!AO90/Treiber!$B$4)*Treiber!$B$6</f>
        <v/>
      </c>
      <c r="AP23" s="21">
        <f>INT(Personalkosten!AP90/Treiber!$B$4)*Treiber!$B$6</f>
        <v/>
      </c>
      <c r="AQ23" s="21">
        <f>INT(Personalkosten!AQ90/Treiber!$B$4)*Treiber!$B$6</f>
        <v/>
      </c>
      <c r="AR23" s="21">
        <f>INT(Personalkosten!AR90/Treiber!$B$4)*Treiber!$B$6</f>
        <v/>
      </c>
      <c r="AS23" s="21">
        <f>INT(Personalkosten!AS90/Treiber!$B$4)*Treiber!$B$6</f>
        <v/>
      </c>
      <c r="AT23" s="21">
        <f>INT(Personalkosten!AT90/Treiber!$B$4)*Treiber!$B$6</f>
        <v/>
      </c>
      <c r="AU23" s="21">
        <f>INT(Personalkosten!AU90/Treiber!$B$4)*Treiber!$B$6</f>
        <v/>
      </c>
      <c r="AV23" s="21">
        <f>INT(Personalkosten!AV90/Treiber!$B$4)*Treiber!$B$6</f>
        <v/>
      </c>
      <c r="AW23" s="21">
        <f>INT(Personalkosten!AW90/Treiber!$B$4)*Treiber!$B$6</f>
        <v/>
      </c>
      <c r="AX23" s="21">
        <f>INT(Personalkosten!AX90/Treiber!$B$4)*Treiber!$B$6</f>
        <v/>
      </c>
      <c r="AY23" s="21">
        <f>INT(Personalkosten!AY90/Treiber!$B$4)*Treiber!$B$6</f>
        <v/>
      </c>
      <c r="AZ23" s="21">
        <f>INT(Personalkosten!AZ90/Treiber!$B$4)*Treiber!$B$6</f>
        <v/>
      </c>
      <c r="BA23" s="21">
        <f>INT(Personalkosten!BA90/Treiber!$B$4)*Treiber!$B$6</f>
        <v/>
      </c>
      <c r="BB23" s="21">
        <f>INT(Personalkosten!BB90/Treiber!$B$4)*Treiber!$B$6</f>
        <v/>
      </c>
    </row>
    <row r="24" customFormat="1" s="11">
      <c r="A24" s="1" t="inlineStr">
        <is>
          <t>Versich./Beiträge</t>
        </is>
      </c>
      <c r="B24" s="25">
        <f>B6+B7+B8+B9+B10+B11+B12+B13+B14+B15+B17+B19+B21</f>
        <v/>
      </c>
      <c r="C24" s="25">
        <f>C6+C7+C8+C9+C10+C11+C12+C13+C14+C15+C17+C19+C21</f>
        <v/>
      </c>
      <c r="D24" s="25">
        <f>D6+D7+D8+D9+D10+D11+D12+D13+D14+D15+D17+D19+D21</f>
        <v/>
      </c>
      <c r="E24" s="25">
        <f>E6+E7+E8+E9+E10+E11+E12+E13+E14+E15+E17+E19+E21</f>
        <v/>
      </c>
      <c r="F24" s="25">
        <f>F6+F7+F8+F9+F10+F11+F12+F13+F14+F15+F17+F19+F21</f>
        <v/>
      </c>
      <c r="G24" s="25">
        <f>G6+G7+G8+G9+G10+G11+G12+G13+G14+G15+G17+G19+G21</f>
        <v/>
      </c>
      <c r="H24" s="25">
        <f>H6+H7+H8+H9+H10+H11+H12+H13+H14+H15+H17+H19+H21</f>
        <v/>
      </c>
      <c r="I24" s="25">
        <f>I6+I7+I8+I9+I10+I11+I12+I13+I14+I15+I17+I19+I21</f>
        <v/>
      </c>
      <c r="J24" s="25">
        <f>J6+J7+J8+J9+J10+J11+J12+J13+J14+J15+J17+J19+J21</f>
        <v/>
      </c>
      <c r="K24" s="25">
        <f>K6+K7+K8+K9+K10+K11+K12+K13+K14+K15+K17+K19+K21</f>
        <v/>
      </c>
      <c r="L24" s="25">
        <f>L6+L7+L8+L9+L10+L11+L12+L13+L14+L15+L17+L19+L21</f>
        <v/>
      </c>
      <c r="M24" s="25">
        <f>M6+M7+M8+M9+M10+M11+M12+M13+M14+M15+M17+M19+M21</f>
        <v/>
      </c>
      <c r="N24" s="25">
        <f>N6+N7+N8+N9+N10+N11+N12+N13+N14+N15+N17+N19+N21</f>
        <v/>
      </c>
      <c r="O24" s="25">
        <f>O6+O7+O8+O9+O10+O11+O12+O13+O14+O15+O17+O19+O21</f>
        <v/>
      </c>
      <c r="P24" s="25">
        <f>P6+P7+P8+P9+P10+P11+P12+P13+P14+P15+P17+P19+P21</f>
        <v/>
      </c>
      <c r="Q24" s="25">
        <f>Q6+Q7+Q8+Q9+Q10+Q11+Q12+Q13+Q14+Q15+Q17+Q19+Q21</f>
        <v/>
      </c>
      <c r="R24" s="25">
        <f>R6+R7+R8+R9+R10+R11+R12+R13+R14+R15+R17+R19+R21</f>
        <v/>
      </c>
      <c r="S24" s="25">
        <f>S6+S7+S8+S9+S10+S11+S12+S13+S14+S15+S17+S19+S21</f>
        <v/>
      </c>
      <c r="T24" s="25">
        <f>T6+T7+T8+T9+T10+T11+T12+T13+T14+T15+T17+T19+T21</f>
        <v/>
      </c>
      <c r="U24" s="25">
        <f>U6+U7+U8+U9+U10+U11+U12+U13+U14+U15+U17+U19+U21</f>
        <v/>
      </c>
      <c r="V24" s="25">
        <f>V6+V7+V8+V9+V10+V11+V12+V13+V14+V15+V17+V19+V21</f>
        <v/>
      </c>
      <c r="W24" s="25">
        <f>W6+W7+W8+W9+W10+W11+W12+W13+W14+W15+W17+W19+W21</f>
        <v/>
      </c>
      <c r="X24" s="25">
        <f>X6+X7+X8+X9+X10+X11+X12+X13+X14+X15+X17+X19+X21</f>
        <v/>
      </c>
      <c r="Y24" s="25">
        <f>Y6+Y7+Y8+Y9+Y10+Y11+Y12+Y13+Y14+Y15+Y17+Y19+Y21</f>
        <v/>
      </c>
      <c r="Z24" s="25">
        <f>Z6+Z7+Z8+Z9+Z10+Z11+Z12+Z13+Z14+Z15+Z17+Z19+Z21</f>
        <v/>
      </c>
      <c r="AA24" s="25">
        <f>AA6+AA7+AA8+AA9+AA10+AA11+AA12+AA13+AA14+AA15+AA17+AA19+AA21</f>
        <v/>
      </c>
      <c r="AB24" s="25">
        <f>AB6+AB7+AB8+AB9+AB10+AB11+AB12+AB13+AB14+AB15+AB17+AB19+AB21</f>
        <v/>
      </c>
      <c r="AC24" s="25">
        <f>AC6+AC7+AC8+AC9+AC10+AC11+AC12+AC13+AC14+AC15+AC17+AC19+AC21</f>
        <v/>
      </c>
      <c r="AD24" s="25">
        <f>AD6+AD7+AD8+AD9+AD10+AD11+AD12+AD13+AD14+AD15+AD17+AD19+AD21</f>
        <v/>
      </c>
      <c r="AE24" s="25">
        <f>AE6+AE7+AE8+AE9+AE10+AE11+AE12+AE13+AE14+AE15+AE17+AE19+AE21</f>
        <v/>
      </c>
      <c r="AF24" s="25">
        <f>AF6+AF7+AF8+AF9+AF10+AF11+AF12+AF13+AF14+AF15+AF17+AF19+AF21</f>
        <v/>
      </c>
      <c r="AG24" s="25">
        <f>AG6+AG7+AG8+AG9+AG10+AG11+AG12+AG13+AG14+AG15+AG17+AG19+AG21</f>
        <v/>
      </c>
      <c r="AH24" s="25">
        <f>AH6+AH7+AH8+AH9+AH10+AH11+AH12+AH13+AH14+AH15+AH17+AH19+AH21</f>
        <v/>
      </c>
      <c r="AI24" s="25">
        <f>AI6+AI7+AI8+AI9+AI10+AI11+AI12+AI13+AI14+AI15+AI17+AI19+AI21</f>
        <v/>
      </c>
      <c r="AJ24" s="25">
        <f>AJ6+AJ7+AJ8+AJ9+AJ10+AJ11+AJ12+AJ13+AJ14+AJ15+AJ17+AJ19+AJ21</f>
        <v/>
      </c>
      <c r="AK24" s="25">
        <f>AK6+AK7+AK8+AK9+AK10+AK11+AK12+AK13+AK14+AK15+AK17+AK19+AK21</f>
        <v/>
      </c>
      <c r="AL24" s="25">
        <f>AL6+AL7+AL8+AL9+AL10+AL11+AL12+AL13+AL14+AL15+AL17+AL19+AL21</f>
        <v/>
      </c>
      <c r="AM24" s="25">
        <f>AM6+AM7+AM8+AM9+AM10+AM11+AM12+AM13+AM14+AM15+AM17+AM19+AM21</f>
        <v/>
      </c>
      <c r="AN24" s="25">
        <f>AN6+AN7+AN8+AN9+AN10+AN11+AN12+AN13+AN14+AN15+AN17+AN19+AN21</f>
        <v/>
      </c>
      <c r="AO24" s="25">
        <f>AO6+AO7+AO8+AO9+AO10+AO11+AO12+AO13+AO14+AO15+AO17+AO19+AO21</f>
        <v/>
      </c>
      <c r="AP24" s="25">
        <f>AP6+AP7+AP8+AP9+AP10+AP11+AP12+AP13+AP14+AP15+AP17+AP19+AP21</f>
        <v/>
      </c>
      <c r="AQ24" s="25">
        <f>AQ6+AQ7+AQ8+AQ9+AQ10+AQ11+AQ12+AQ13+AQ14+AQ15+AQ17+AQ19+AQ21</f>
        <v/>
      </c>
      <c r="AR24" s="25">
        <f>AR6+AR7+AR8+AR9+AR10+AR11+AR12+AR13+AR14+AR15+AR17+AR19+AR21</f>
        <v/>
      </c>
      <c r="AS24" s="25">
        <f>AS6+AS7+AS8+AS9+AS10+AS11+AS12+AS13+AS14+AS15+AS17+AS19+AS21</f>
        <v/>
      </c>
      <c r="AT24" s="25">
        <f>AT6+AT7+AT8+AT9+AT10+AT11+AT12+AT13+AT14+AT15+AT17+AT19+AT21</f>
        <v/>
      </c>
      <c r="AU24" s="25">
        <f>AU6+AU7+AU8+AU9+AU10+AU11+AU12+AU13+AU14+AU15+AU17+AU19+AU21</f>
        <v/>
      </c>
      <c r="AV24" s="25">
        <f>AV6+AV7+AV8+AV9+AV10+AV11+AV12+AV13+AV14+AV15+AV17+AV19+AV21</f>
        <v/>
      </c>
      <c r="AW24" s="25">
        <f>AW6+AW7+AW8+AW9+AW10+AW11+AW12+AW13+AW14+AW15+AW17+AW19+AW21</f>
        <v/>
      </c>
      <c r="AX24" s="25">
        <f>AX6+AX7+AX8+AX9+AX10+AX11+AX12+AX13+AX14+AX15+AX17+AX19+AX21</f>
        <v/>
      </c>
      <c r="AY24" s="25">
        <f>AY6+AY7+AY8+AY9+AY10+AY11+AY12+AY13+AY14+AY15+AY17+AY19+AY21</f>
        <v/>
      </c>
      <c r="AZ24" s="25">
        <f>AZ6+AZ7+AZ8+AZ9+AZ10+AZ11+AZ12+AZ13+AZ14+AZ15+AZ17+AZ19+AZ21</f>
        <v/>
      </c>
      <c r="BA24" s="25">
        <f>BA6+BA7+BA8+BA9+BA10+BA11+BA12+BA13+BA14+BA15+BA17+BA19+BA21</f>
        <v/>
      </c>
      <c r="BB24" s="25">
        <f>BB6+BB7+BB8+BB9+BB10+BB11+BB12+BB13+BB14+BB15+BB17+BB19+BB21</f>
        <v/>
      </c>
    </row>
    <row r="25">
      <c r="A25" t="inlineStr">
        <is>
          <t>KFZ-Steuern</t>
        </is>
      </c>
      <c r="B25" s="21">
        <f>INT(Personalkosten!B90/Treiber!$B$4)*Treiber!$B$7</f>
        <v/>
      </c>
      <c r="C25" s="21">
        <f>INT(Personalkosten!C90/Treiber!$B$4)*Treiber!$B$7</f>
        <v/>
      </c>
      <c r="D25" s="21">
        <f>INT(Personalkosten!D90/Treiber!$B$4)*Treiber!$B$7</f>
        <v/>
      </c>
      <c r="E25" s="21">
        <f>INT(Personalkosten!E90/Treiber!$B$4)*Treiber!$B$7</f>
        <v/>
      </c>
      <c r="F25" s="21">
        <f>INT(Personalkosten!F90/Treiber!$B$4)*Treiber!$B$7</f>
        <v/>
      </c>
      <c r="G25" s="21">
        <f>INT(Personalkosten!G90/Treiber!$B$4)*Treiber!$B$7</f>
        <v/>
      </c>
      <c r="H25" s="21">
        <f>INT(Personalkosten!H90/Treiber!$B$4)*Treiber!$B$7</f>
        <v/>
      </c>
      <c r="I25" s="21">
        <f>INT(Personalkosten!I90/Treiber!$B$4)*Treiber!$B$7</f>
        <v/>
      </c>
      <c r="J25" s="21">
        <f>INT(Personalkosten!J90/Treiber!$B$4)*Treiber!$B$7</f>
        <v/>
      </c>
      <c r="K25" s="21">
        <f>INT(Personalkosten!K90/Treiber!$B$4)*Treiber!$B$7</f>
        <v/>
      </c>
      <c r="L25" s="21">
        <f>INT(Personalkosten!L90/Treiber!$B$4)*Treiber!$B$7</f>
        <v/>
      </c>
      <c r="M25" s="21">
        <f>INT(Personalkosten!M90/Treiber!$B$4)*Treiber!$B$7</f>
        <v/>
      </c>
      <c r="N25" s="21">
        <f>INT(Personalkosten!N90/Treiber!$B$4)*Treiber!$B$7</f>
        <v/>
      </c>
      <c r="O25" s="21">
        <f>INT(Personalkosten!O90/Treiber!$B$4)*Treiber!$B$7</f>
        <v/>
      </c>
      <c r="P25" s="21">
        <f>INT(Personalkosten!P90/Treiber!$B$4)*Treiber!$B$7</f>
        <v/>
      </c>
      <c r="Q25" s="21">
        <f>INT(Personalkosten!Q90/Treiber!$B$4)*Treiber!$B$7</f>
        <v/>
      </c>
      <c r="R25" s="21">
        <f>INT(Personalkosten!R90/Treiber!$B$4)*Treiber!$B$7</f>
        <v/>
      </c>
      <c r="S25" s="21">
        <f>INT(Personalkosten!S90/Treiber!$B$4)*Treiber!$B$7</f>
        <v/>
      </c>
      <c r="T25" s="21">
        <f>INT(Personalkosten!T90/Treiber!$B$4)*Treiber!$B$7</f>
        <v/>
      </c>
      <c r="U25" s="21">
        <f>INT(Personalkosten!U90/Treiber!$B$4)*Treiber!$B$7</f>
        <v/>
      </c>
      <c r="V25" s="21">
        <f>INT(Personalkosten!V90/Treiber!$B$4)*Treiber!$B$7</f>
        <v/>
      </c>
      <c r="W25" s="21">
        <f>INT(Personalkosten!W90/Treiber!$B$4)*Treiber!$B$7</f>
        <v/>
      </c>
      <c r="X25" s="21">
        <f>INT(Personalkosten!X90/Treiber!$B$4)*Treiber!$B$7</f>
        <v/>
      </c>
      <c r="Y25" s="21">
        <f>INT(Personalkosten!Y90/Treiber!$B$4)*Treiber!$B$7</f>
        <v/>
      </c>
      <c r="Z25" s="21">
        <f>INT(Personalkosten!Z90/Treiber!$B$4)*Treiber!$B$7</f>
        <v/>
      </c>
      <c r="AA25" s="21">
        <f>INT(Personalkosten!AA90/Treiber!$B$4)*Treiber!$B$7</f>
        <v/>
      </c>
      <c r="AB25" s="21">
        <f>INT(Personalkosten!AB90/Treiber!$B$4)*Treiber!$B$7</f>
        <v/>
      </c>
      <c r="AC25" s="21">
        <f>INT(Personalkosten!AC90/Treiber!$B$4)*Treiber!$B$7</f>
        <v/>
      </c>
      <c r="AD25" s="21">
        <f>INT(Personalkosten!AD90/Treiber!$B$4)*Treiber!$B$7</f>
        <v/>
      </c>
      <c r="AE25" s="21">
        <f>INT(Personalkosten!AE90/Treiber!$B$4)*Treiber!$B$7</f>
        <v/>
      </c>
      <c r="AF25" s="21">
        <f>INT(Personalkosten!AF90/Treiber!$B$4)*Treiber!$B$7</f>
        <v/>
      </c>
      <c r="AG25" s="21">
        <f>INT(Personalkosten!AG90/Treiber!$B$4)*Treiber!$B$7</f>
        <v/>
      </c>
      <c r="AH25" s="21">
        <f>INT(Personalkosten!AH90/Treiber!$B$4)*Treiber!$B$7</f>
        <v/>
      </c>
      <c r="AI25" s="21">
        <f>INT(Personalkosten!AI90/Treiber!$B$4)*Treiber!$B$7</f>
        <v/>
      </c>
      <c r="AJ25" s="21">
        <f>INT(Personalkosten!AJ90/Treiber!$B$4)*Treiber!$B$7</f>
        <v/>
      </c>
      <c r="AK25" s="21">
        <f>INT(Personalkosten!AK90/Treiber!$B$4)*Treiber!$B$7</f>
        <v/>
      </c>
      <c r="AL25" s="21">
        <f>INT(Personalkosten!AL90/Treiber!$B$4)*Treiber!$B$7</f>
        <v/>
      </c>
      <c r="AM25" s="21">
        <f>INT(Personalkosten!AM90/Treiber!$B$4)*Treiber!$B$7</f>
        <v/>
      </c>
      <c r="AN25" s="21">
        <f>INT(Personalkosten!AN90/Treiber!$B$4)*Treiber!$B$7</f>
        <v/>
      </c>
      <c r="AO25" s="21">
        <f>INT(Personalkosten!AO90/Treiber!$B$4)*Treiber!$B$7</f>
        <v/>
      </c>
      <c r="AP25" s="21">
        <f>INT(Personalkosten!AP90/Treiber!$B$4)*Treiber!$B$7</f>
        <v/>
      </c>
      <c r="AQ25" s="21">
        <f>INT(Personalkosten!AQ90/Treiber!$B$4)*Treiber!$B$7</f>
        <v/>
      </c>
      <c r="AR25" s="21">
        <f>INT(Personalkosten!AR90/Treiber!$B$4)*Treiber!$B$7</f>
        <v/>
      </c>
      <c r="AS25" s="21">
        <f>INT(Personalkosten!AS90/Treiber!$B$4)*Treiber!$B$7</f>
        <v/>
      </c>
      <c r="AT25" s="21">
        <f>INT(Personalkosten!AT90/Treiber!$B$4)*Treiber!$B$7</f>
        <v/>
      </c>
      <c r="AU25" s="21">
        <f>INT(Personalkosten!AU90/Treiber!$B$4)*Treiber!$B$7</f>
        <v/>
      </c>
      <c r="AV25" s="21">
        <f>INT(Personalkosten!AV90/Treiber!$B$4)*Treiber!$B$7</f>
        <v/>
      </c>
      <c r="AW25" s="21">
        <f>INT(Personalkosten!AW90/Treiber!$B$4)*Treiber!$B$7</f>
        <v/>
      </c>
      <c r="AX25" s="21">
        <f>INT(Personalkosten!AX90/Treiber!$B$4)*Treiber!$B$7</f>
        <v/>
      </c>
      <c r="AY25" s="21">
        <f>INT(Personalkosten!AY90/Treiber!$B$4)*Treiber!$B$7</f>
        <v/>
      </c>
      <c r="AZ25" s="21">
        <f>INT(Personalkosten!AZ90/Treiber!$B$4)*Treiber!$B$7</f>
        <v/>
      </c>
      <c r="BA25" s="21">
        <f>INT(Personalkosten!BA90/Treiber!$B$4)*Treiber!$B$7</f>
        <v/>
      </c>
      <c r="BB25" s="21">
        <f>INT(Personalkosten!BB90/Treiber!$B$4)*Treiber!$B$7</f>
        <v/>
      </c>
    </row>
    <row r="26">
      <c r="A26" t="inlineStr">
        <is>
          <t>KFZ-Versicherung</t>
        </is>
      </c>
      <c r="B26" s="21">
        <f>INT(Personalkosten!B90/Treiber!$B$4)*Treiber!$B$8</f>
        <v/>
      </c>
      <c r="C26" s="21">
        <f>INT(Personalkosten!C90/Treiber!$B$4)*Treiber!$B$8</f>
        <v/>
      </c>
      <c r="D26" s="21">
        <f>INT(Personalkosten!D90/Treiber!$B$4)*Treiber!$B$8</f>
        <v/>
      </c>
      <c r="E26" s="21">
        <f>INT(Personalkosten!E90/Treiber!$B$4)*Treiber!$B$8</f>
        <v/>
      </c>
      <c r="F26" s="21">
        <f>INT(Personalkosten!F90/Treiber!$B$4)*Treiber!$B$8</f>
        <v/>
      </c>
      <c r="G26" s="21">
        <f>INT(Personalkosten!G90/Treiber!$B$4)*Treiber!$B$8</f>
        <v/>
      </c>
      <c r="H26" s="21">
        <f>INT(Personalkosten!H90/Treiber!$B$4)*Treiber!$B$8</f>
        <v/>
      </c>
      <c r="I26" s="21">
        <f>INT(Personalkosten!I90/Treiber!$B$4)*Treiber!$B$8</f>
        <v/>
      </c>
      <c r="J26" s="21">
        <f>INT(Personalkosten!J90/Treiber!$B$4)*Treiber!$B$8</f>
        <v/>
      </c>
      <c r="K26" s="21">
        <f>INT(Personalkosten!K90/Treiber!$B$4)*Treiber!$B$8</f>
        <v/>
      </c>
      <c r="L26" s="21">
        <f>INT(Personalkosten!L90/Treiber!$B$4)*Treiber!$B$8</f>
        <v/>
      </c>
      <c r="M26" s="21">
        <f>INT(Personalkosten!M90/Treiber!$B$4)*Treiber!$B$8</f>
        <v/>
      </c>
      <c r="N26" s="21">
        <f>INT(Personalkosten!N90/Treiber!$B$4)*Treiber!$B$8</f>
        <v/>
      </c>
      <c r="O26" s="21">
        <f>INT(Personalkosten!O90/Treiber!$B$4)*Treiber!$B$8</f>
        <v/>
      </c>
      <c r="P26" s="21">
        <f>INT(Personalkosten!P90/Treiber!$B$4)*Treiber!$B$8</f>
        <v/>
      </c>
      <c r="Q26" s="21">
        <f>INT(Personalkosten!Q90/Treiber!$B$4)*Treiber!$B$8</f>
        <v/>
      </c>
      <c r="R26" s="21">
        <f>INT(Personalkosten!R90/Treiber!$B$4)*Treiber!$B$8</f>
        <v/>
      </c>
      <c r="S26" s="21">
        <f>INT(Personalkosten!S90/Treiber!$B$4)*Treiber!$B$8</f>
        <v/>
      </c>
      <c r="T26" s="21">
        <f>INT(Personalkosten!T90/Treiber!$B$4)*Treiber!$B$8</f>
        <v/>
      </c>
      <c r="U26" s="21">
        <f>INT(Personalkosten!U90/Treiber!$B$4)*Treiber!$B$8</f>
        <v/>
      </c>
      <c r="V26" s="21">
        <f>INT(Personalkosten!V90/Treiber!$B$4)*Treiber!$B$8</f>
        <v/>
      </c>
      <c r="W26" s="21">
        <f>INT(Personalkosten!W90/Treiber!$B$4)*Treiber!$B$8</f>
        <v/>
      </c>
      <c r="X26" s="21">
        <f>INT(Personalkosten!X90/Treiber!$B$4)*Treiber!$B$8</f>
        <v/>
      </c>
      <c r="Y26" s="21">
        <f>INT(Personalkosten!Y90/Treiber!$B$4)*Treiber!$B$8</f>
        <v/>
      </c>
      <c r="Z26" s="21">
        <f>INT(Personalkosten!Z90/Treiber!$B$4)*Treiber!$B$8</f>
        <v/>
      </c>
      <c r="AA26" s="21">
        <f>INT(Personalkosten!AA90/Treiber!$B$4)*Treiber!$B$8</f>
        <v/>
      </c>
      <c r="AB26" s="21">
        <f>INT(Personalkosten!AB90/Treiber!$B$4)*Treiber!$B$8</f>
        <v/>
      </c>
      <c r="AC26" s="21">
        <f>INT(Personalkosten!AC90/Treiber!$B$4)*Treiber!$B$8</f>
        <v/>
      </c>
      <c r="AD26" s="21">
        <f>INT(Personalkosten!AD90/Treiber!$B$4)*Treiber!$B$8</f>
        <v/>
      </c>
      <c r="AE26" s="21">
        <f>INT(Personalkosten!AE90/Treiber!$B$4)*Treiber!$B$8</f>
        <v/>
      </c>
      <c r="AF26" s="21">
        <f>INT(Personalkosten!AF90/Treiber!$B$4)*Treiber!$B$8</f>
        <v/>
      </c>
      <c r="AG26" s="21">
        <f>INT(Personalkosten!AG90/Treiber!$B$4)*Treiber!$B$8</f>
        <v/>
      </c>
      <c r="AH26" s="21">
        <f>INT(Personalkosten!AH90/Treiber!$B$4)*Treiber!$B$8</f>
        <v/>
      </c>
      <c r="AI26" s="21">
        <f>INT(Personalkosten!AI90/Treiber!$B$4)*Treiber!$B$8</f>
        <v/>
      </c>
      <c r="AJ26" s="21">
        <f>INT(Personalkosten!AJ90/Treiber!$B$4)*Treiber!$B$8</f>
        <v/>
      </c>
      <c r="AK26" s="21">
        <f>INT(Personalkosten!AK90/Treiber!$B$4)*Treiber!$B$8</f>
        <v/>
      </c>
      <c r="AL26" s="21">
        <f>INT(Personalkosten!AL90/Treiber!$B$4)*Treiber!$B$8</f>
        <v/>
      </c>
      <c r="AM26" s="21">
        <f>INT(Personalkosten!AM90/Treiber!$B$4)*Treiber!$B$8</f>
        <v/>
      </c>
      <c r="AN26" s="21">
        <f>INT(Personalkosten!AN90/Treiber!$B$4)*Treiber!$B$8</f>
        <v/>
      </c>
      <c r="AO26" s="21">
        <f>INT(Personalkosten!AO90/Treiber!$B$4)*Treiber!$B$8</f>
        <v/>
      </c>
      <c r="AP26" s="21">
        <f>INT(Personalkosten!AP90/Treiber!$B$4)*Treiber!$B$8</f>
        <v/>
      </c>
      <c r="AQ26" s="21">
        <f>INT(Personalkosten!AQ90/Treiber!$B$4)*Treiber!$B$8</f>
        <v/>
      </c>
      <c r="AR26" s="21">
        <f>INT(Personalkosten!AR90/Treiber!$B$4)*Treiber!$B$8</f>
        <v/>
      </c>
      <c r="AS26" s="21">
        <f>INT(Personalkosten!AS90/Treiber!$B$4)*Treiber!$B$8</f>
        <v/>
      </c>
      <c r="AT26" s="21">
        <f>INT(Personalkosten!AT90/Treiber!$B$4)*Treiber!$B$8</f>
        <v/>
      </c>
      <c r="AU26" s="21">
        <f>INT(Personalkosten!AU90/Treiber!$B$4)*Treiber!$B$8</f>
        <v/>
      </c>
      <c r="AV26" s="21">
        <f>INT(Personalkosten!AV90/Treiber!$B$4)*Treiber!$B$8</f>
        <v/>
      </c>
      <c r="AW26" s="21">
        <f>INT(Personalkosten!AW90/Treiber!$B$4)*Treiber!$B$8</f>
        <v/>
      </c>
      <c r="AX26" s="21">
        <f>INT(Personalkosten!AX90/Treiber!$B$4)*Treiber!$B$8</f>
        <v/>
      </c>
      <c r="AY26" s="21">
        <f>INT(Personalkosten!AY90/Treiber!$B$4)*Treiber!$B$8</f>
        <v/>
      </c>
      <c r="AZ26" s="21">
        <f>INT(Personalkosten!AZ90/Treiber!$B$4)*Treiber!$B$8</f>
        <v/>
      </c>
      <c r="BA26" s="21">
        <f>INT(Personalkosten!BA90/Treiber!$B$4)*Treiber!$B$8</f>
        <v/>
      </c>
      <c r="BB26" s="21">
        <f>INT(Personalkosten!BB90/Treiber!$B$4)*Treiber!$B$8</f>
        <v/>
      </c>
    </row>
    <row r="27">
      <c r="A27" t="inlineStr">
        <is>
          <t>Büromiete (ab Sep 2026)</t>
        </is>
      </c>
      <c r="B27" s="21" t="n">
        <v>0</v>
      </c>
      <c r="C27" s="21" t="n">
        <v>1000</v>
      </c>
      <c r="D27" s="21" t="n">
        <v>1000</v>
      </c>
      <c r="E27" s="21" t="n">
        <v>1000</v>
      </c>
      <c r="F27" s="21" t="n">
        <v>1000</v>
      </c>
      <c r="G27" s="21">
        <f>IF(AND(G$2=1,G$1&gt;2026),F27*(1+INDEX(Treiber!$B$78:$B$81,G$1-2026)),F27)</f>
        <v/>
      </c>
      <c r="H27" s="21">
        <f>IF(AND(H$2=1,H$1&gt;2026),G27*(1+INDEX(Treiber!$B$78:$B$81,H$1-2026)),G27)</f>
        <v/>
      </c>
      <c r="I27" s="21">
        <f>IF(AND(I$2=1,I$1&gt;2026),H27*(1+INDEX(Treiber!$B$78:$B$81,I$1-2026)),H27)</f>
        <v/>
      </c>
      <c r="J27" s="21">
        <f>IF(AND(J$2=1,J$1&gt;2026),I27*(1+INDEX(Treiber!$B$78:$B$81,J$1-2026)),I27)</f>
        <v/>
      </c>
      <c r="K27" s="21">
        <f>IF(AND(K$2=1,K$1&gt;2026),J27*(1+INDEX(Treiber!$B$78:$B$81,K$1-2026)),J27)</f>
        <v/>
      </c>
      <c r="L27" s="21">
        <f>IF(AND(L$2=1,L$1&gt;2026),K27*(1+INDEX(Treiber!$B$78:$B$81,L$1-2026)),K27)</f>
        <v/>
      </c>
      <c r="M27" s="21">
        <f>IF(AND(M$2=1,M$1&gt;2026),L27*(1+INDEX(Treiber!$B$78:$B$81,M$1-2026)),L27)</f>
        <v/>
      </c>
      <c r="N27" s="21">
        <f>IF(AND(N$2=1,N$1&gt;2026),M27*(1+INDEX(Treiber!$B$78:$B$81,N$1-2026)),M27)</f>
        <v/>
      </c>
      <c r="O27" s="21">
        <f>IF(AND(O$2=1,O$1&gt;2026),N27*(1+INDEX(Treiber!$B$78:$B$81,O$1-2026)),N27)</f>
        <v/>
      </c>
      <c r="P27" s="21">
        <f>IF(AND(P$2=1,P$1&gt;2026),O27*(1+INDEX(Treiber!$B$78:$B$81,P$1-2026)),O27)</f>
        <v/>
      </c>
      <c r="Q27" s="21">
        <f>IF(AND(Q$2=1,Q$1&gt;2026),P27*(1+INDEX(Treiber!$B$78:$B$81,Q$1-2026)),P27)</f>
        <v/>
      </c>
      <c r="R27" s="21">
        <f>IF(AND(R$2=1,R$1&gt;2026),Q27*(1+INDEX(Treiber!$B$78:$B$81,R$1-2026)),Q27)</f>
        <v/>
      </c>
      <c r="S27" s="21">
        <f>IF(AND(S$2=1,S$1&gt;2026),R27*(1+INDEX(Treiber!$B$78:$B$81,S$1-2026)),R27)</f>
        <v/>
      </c>
      <c r="T27" s="21">
        <f>IF(AND(T$2=1,T$1&gt;2026),S27*(1+INDEX(Treiber!$B$78:$B$81,T$1-2026)),S27)</f>
        <v/>
      </c>
      <c r="U27" s="21">
        <f>IF(AND(U$2=1,U$1&gt;2026),T27*(1+INDEX(Treiber!$B$78:$B$81,U$1-2026)),T27)</f>
        <v/>
      </c>
      <c r="V27" s="21">
        <f>IF(AND(V$2=1,V$1&gt;2026),U27*(1+INDEX(Treiber!$B$78:$B$81,V$1-2026)),U27)</f>
        <v/>
      </c>
      <c r="W27" s="21">
        <f>IF(AND(W$2=1,W$1&gt;2026),V27*(1+INDEX(Treiber!$B$78:$B$81,W$1-2026)),V27)</f>
        <v/>
      </c>
      <c r="X27" s="21">
        <f>IF(AND(X$2=1,X$1&gt;2026),W27*(1+INDEX(Treiber!$B$78:$B$81,X$1-2026)),W27)</f>
        <v/>
      </c>
      <c r="Y27" s="21">
        <f>IF(AND(Y$2=1,Y$1&gt;2026),X27*(1+INDEX(Treiber!$B$78:$B$81,Y$1-2026)),X27)</f>
        <v/>
      </c>
      <c r="Z27" s="21">
        <f>IF(AND(Z$2=1,Z$1&gt;2026),Y27*(1+INDEX(Treiber!$B$78:$B$81,Z$1-2026)),Y27)</f>
        <v/>
      </c>
      <c r="AA27" s="21">
        <f>IF(AND(AA$2=1,AA$1&gt;2026),Z27*(1+INDEX(Treiber!$B$78:$B$81,AA$1-2026)),Z27)</f>
        <v/>
      </c>
      <c r="AB27" s="21">
        <f>IF(AND(AB$2=1,AB$1&gt;2026),AA27*(1+INDEX(Treiber!$B$78:$B$81,AB$1-2026)),AA27)</f>
        <v/>
      </c>
      <c r="AC27" s="21">
        <f>IF(AND(AC$2=1,AC$1&gt;2026),AB27*(1+INDEX(Treiber!$B$78:$B$81,AC$1-2026)),AB27)</f>
        <v/>
      </c>
      <c r="AD27" s="21">
        <f>IF(AND(AD$2=1,AD$1&gt;2026),AC27*(1+INDEX(Treiber!$B$78:$B$81,AD$1-2026)),AC27)</f>
        <v/>
      </c>
      <c r="AE27" s="21">
        <f>IF(AND(AE$2=1,AE$1&gt;2026),AD27*(1+INDEX(Treiber!$B$78:$B$81,AE$1-2026)),AD27)</f>
        <v/>
      </c>
      <c r="AF27" s="21">
        <f>IF(AND(AF$2=1,AF$1&gt;2026),AE27*(1+INDEX(Treiber!$B$78:$B$81,AF$1-2026)),AE27)</f>
        <v/>
      </c>
      <c r="AG27" s="21">
        <f>IF(AND(AG$2=1,AG$1&gt;2026),AF27*(1+INDEX(Treiber!$B$78:$B$81,AG$1-2026)),AF27)</f>
        <v/>
      </c>
      <c r="AH27" s="21">
        <f>IF(AND(AH$2=1,AH$1&gt;2026),AG27*(1+INDEX(Treiber!$B$78:$B$81,AH$1-2026)),AG27)</f>
        <v/>
      </c>
      <c r="AI27" s="21">
        <f>IF(AND(AI$2=1,AI$1&gt;2026),AH27*(1+INDEX(Treiber!$B$78:$B$81,AI$1-2026)),AH27)</f>
        <v/>
      </c>
      <c r="AJ27" s="21">
        <f>IF(AND(AJ$2=1,AJ$1&gt;2026),AI27*(1+INDEX(Treiber!$B$78:$B$81,AJ$1-2026)),AI27)</f>
        <v/>
      </c>
      <c r="AK27" s="21">
        <f>IF(AND(AK$2=1,AK$1&gt;2026),AJ27*(1+INDEX(Treiber!$B$78:$B$81,AK$1-2026)),AJ27)</f>
        <v/>
      </c>
      <c r="AL27" s="21">
        <f>IF(AND(AL$2=1,AL$1&gt;2026),AK27*(1+INDEX(Treiber!$B$78:$B$81,AL$1-2026)),AK27)</f>
        <v/>
      </c>
      <c r="AM27" s="21">
        <f>IF(AND(AM$2=1,AM$1&gt;2026),AL27*(1+INDEX(Treiber!$B$78:$B$81,AM$1-2026)),AL27)</f>
        <v/>
      </c>
      <c r="AN27" s="21">
        <f>IF(AND(AN$2=1,AN$1&gt;2026),AM27*(1+INDEX(Treiber!$B$78:$B$81,AN$1-2026)),AM27)</f>
        <v/>
      </c>
      <c r="AO27" s="21">
        <f>IF(AND(AO$2=1,AO$1&gt;2026),AN27*(1+INDEX(Treiber!$B$78:$B$81,AO$1-2026)),AN27)</f>
        <v/>
      </c>
      <c r="AP27" s="21">
        <f>IF(AND(AP$2=1,AP$1&gt;2026),AO27*(1+INDEX(Treiber!$B$78:$B$81,AP$1-2026)),AO27)</f>
        <v/>
      </c>
      <c r="AQ27" s="21">
        <f>IF(AND(AQ$2=1,AQ$1&gt;2026),AP27*(1+INDEX(Treiber!$B$78:$B$81,AQ$1-2026)),AP27)</f>
        <v/>
      </c>
      <c r="AR27" s="21">
        <f>IF(AND(AR$2=1,AR$1&gt;2026),AQ27*(1+INDEX(Treiber!$B$78:$B$81,AR$1-2026)),AQ27)</f>
        <v/>
      </c>
      <c r="AS27" s="21">
        <f>IF(AND(AS$2=1,AS$1&gt;2026),AR27*(1+INDEX(Treiber!$B$78:$B$81,AS$1-2026)),AR27)</f>
        <v/>
      </c>
      <c r="AT27" s="21">
        <f>IF(AND(AT$2=1,AT$1&gt;2026),AS27*(1+INDEX(Treiber!$B$78:$B$81,AT$1-2026)),AS27)</f>
        <v/>
      </c>
      <c r="AU27" s="21">
        <f>IF(AND(AU$2=1,AU$1&gt;2026),AT27*(1+INDEX(Treiber!$B$78:$B$81,AU$1-2026)),AT27)</f>
        <v/>
      </c>
      <c r="AV27" s="21">
        <f>IF(AND(AV$2=1,AV$1&gt;2026),AU27*(1+INDEX(Treiber!$B$78:$B$81,AV$1-2026)),AU27)</f>
        <v/>
      </c>
      <c r="AW27" s="21">
        <f>IF(AND(AW$2=1,AW$1&gt;2026),AV27*(1+INDEX(Treiber!$B$78:$B$81,AW$1-2026)),AV27)</f>
        <v/>
      </c>
      <c r="AX27" s="21">
        <f>IF(AND(AX$2=1,AX$1&gt;2026),AW27*(1+INDEX(Treiber!$B$78:$B$81,AX$1-2026)),AW27)</f>
        <v/>
      </c>
      <c r="AY27" s="21">
        <f>IF(AND(AY$2=1,AY$1&gt;2026),AX27*(1+INDEX(Treiber!$B$78:$B$81,AY$1-2026)),AX27)</f>
        <v/>
      </c>
      <c r="AZ27" s="21">
        <f>IF(AND(AZ$2=1,AZ$1&gt;2026),AY27*(1+INDEX(Treiber!$B$78:$B$81,AZ$1-2026)),AY27)</f>
        <v/>
      </c>
      <c r="BA27" s="21">
        <f>IF(AND(BA$2=1,BA$1&gt;2026),AZ27*(1+INDEX(Treiber!$B$78:$B$81,BA$1-2026)),AZ27)</f>
        <v/>
      </c>
      <c r="BB27" s="21">
        <f>IF(AND(BB$2=1,BB$1&gt;2026),BA27*(1+INDEX(Treiber!$B$78:$B$81,BB$1-2026)),BA27)</f>
        <v/>
      </c>
    </row>
    <row r="28">
      <c r="A28" t="inlineStr">
        <is>
          <t>Reisekosten (F)</t>
        </is>
      </c>
      <c r="B28" s="21">
        <f>Personalkosten!B90*75</f>
        <v/>
      </c>
      <c r="C28" s="21">
        <f>Personalkosten!C90*75</f>
        <v/>
      </c>
      <c r="D28" s="21">
        <f>Personalkosten!D90*75</f>
        <v/>
      </c>
      <c r="E28" s="21">
        <f>Personalkosten!E90*75</f>
        <v/>
      </c>
      <c r="F28" s="21">
        <f>Personalkosten!F90*75</f>
        <v/>
      </c>
      <c r="G28" s="21">
        <f>Personalkosten!G90*75</f>
        <v/>
      </c>
      <c r="H28" s="21">
        <f>Personalkosten!H90*75</f>
        <v/>
      </c>
      <c r="I28" s="21">
        <f>Personalkosten!I90*75</f>
        <v/>
      </c>
      <c r="J28" s="21">
        <f>Personalkosten!J90*75</f>
        <v/>
      </c>
      <c r="K28" s="21">
        <f>Personalkosten!K90*75</f>
        <v/>
      </c>
      <c r="L28" s="21">
        <f>Personalkosten!L90*75</f>
        <v/>
      </c>
      <c r="M28" s="21">
        <f>Personalkosten!M90*75</f>
        <v/>
      </c>
      <c r="N28" s="21">
        <f>Personalkosten!N90*75</f>
        <v/>
      </c>
      <c r="O28" s="21">
        <f>Personalkosten!O90*75</f>
        <v/>
      </c>
      <c r="P28" s="21">
        <f>Personalkosten!P90*75</f>
        <v/>
      </c>
      <c r="Q28" s="21">
        <f>Personalkosten!Q90*75</f>
        <v/>
      </c>
      <c r="R28" s="21">
        <f>Personalkosten!R90*75</f>
        <v/>
      </c>
      <c r="S28" s="21">
        <f>Personalkosten!S90*75</f>
        <v/>
      </c>
      <c r="T28" s="21">
        <f>Personalkosten!T90*75</f>
        <v/>
      </c>
      <c r="U28" s="21">
        <f>Personalkosten!U90*75</f>
        <v/>
      </c>
      <c r="V28" s="21">
        <f>Personalkosten!V90*75</f>
        <v/>
      </c>
      <c r="W28" s="21">
        <f>Personalkosten!W90*75</f>
        <v/>
      </c>
      <c r="X28" s="21">
        <f>Personalkosten!X90*75</f>
        <v/>
      </c>
      <c r="Y28" s="21">
        <f>Personalkosten!Y90*75</f>
        <v/>
      </c>
      <c r="Z28" s="21">
        <f>Personalkosten!Z90*75</f>
        <v/>
      </c>
      <c r="AA28" s="21">
        <f>Personalkosten!AA90*75</f>
        <v/>
      </c>
      <c r="AB28" s="21">
        <f>Personalkosten!AB90*75</f>
        <v/>
      </c>
      <c r="AC28" s="21">
        <f>Personalkosten!AC90*75</f>
        <v/>
      </c>
      <c r="AD28" s="21">
        <f>Personalkosten!AD90*75</f>
        <v/>
      </c>
      <c r="AE28" s="21">
        <f>Personalkosten!AE90*75</f>
        <v/>
      </c>
      <c r="AF28" s="21">
        <f>Personalkosten!AF90*75</f>
        <v/>
      </c>
      <c r="AG28" s="21">
        <f>Personalkosten!AG90*75</f>
        <v/>
      </c>
      <c r="AH28" s="21">
        <f>Personalkosten!AH90*75</f>
        <v/>
      </c>
      <c r="AI28" s="21">
        <f>Personalkosten!AI90*75</f>
        <v/>
      </c>
      <c r="AJ28" s="21">
        <f>Personalkosten!AJ90*75</f>
        <v/>
      </c>
      <c r="AK28" s="21">
        <f>Personalkosten!AK90*75</f>
        <v/>
      </c>
      <c r="AL28" s="21">
        <f>Personalkosten!AL90*75</f>
        <v/>
      </c>
      <c r="AM28" s="21">
        <f>Personalkosten!AM90*75</f>
        <v/>
      </c>
      <c r="AN28" s="21">
        <f>Personalkosten!AN90*75</f>
        <v/>
      </c>
      <c r="AO28" s="21">
        <f>Personalkosten!AO90*75</f>
        <v/>
      </c>
      <c r="AP28" s="21">
        <f>Personalkosten!AP90*75</f>
        <v/>
      </c>
      <c r="AQ28" s="21">
        <f>Personalkosten!AQ90*75</f>
        <v/>
      </c>
      <c r="AR28" s="21">
        <f>Personalkosten!AR90*75</f>
        <v/>
      </c>
      <c r="AS28" s="21">
        <f>Personalkosten!AS90*75</f>
        <v/>
      </c>
      <c r="AT28" s="21">
        <f>Personalkosten!AT90*75</f>
        <v/>
      </c>
      <c r="AU28" s="21">
        <f>Personalkosten!AU90*75</f>
        <v/>
      </c>
      <c r="AV28" s="21">
        <f>Personalkosten!AV90*75</f>
        <v/>
      </c>
      <c r="AW28" s="21">
        <f>Personalkosten!AW90*75</f>
        <v/>
      </c>
      <c r="AX28" s="21">
        <f>Personalkosten!AX90*75</f>
        <v/>
      </c>
      <c r="AY28" s="21">
        <f>Personalkosten!AY90*75</f>
        <v/>
      </c>
      <c r="AZ28" s="21">
        <f>Personalkosten!AZ90*75</f>
        <v/>
      </c>
      <c r="BA28" s="21">
        <f>Personalkosten!BA90*75</f>
        <v/>
      </c>
      <c r="BB28" s="21">
        <f>Personalkosten!BB90*75</f>
        <v/>
      </c>
    </row>
    <row r="29">
      <c r="A29" t="inlineStr">
        <is>
          <t>Teilnahme an Messen (M)</t>
        </is>
      </c>
      <c r="B29" s="21">
        <f>Kunden!B16*Treiber!$B$14</f>
        <v/>
      </c>
      <c r="C29" s="21">
        <f>Kunden!C16*Treiber!$B$14</f>
        <v/>
      </c>
      <c r="D29" s="21">
        <f>Kunden!D16*Treiber!$B$14</f>
        <v/>
      </c>
      <c r="E29" s="21">
        <f>Kunden!E16*Treiber!$B$14</f>
        <v/>
      </c>
      <c r="F29" s="21">
        <f>Kunden!F16*Treiber!$B$14</f>
        <v/>
      </c>
      <c r="G29" s="21">
        <f>Kunden!G16*Treiber!$B$14</f>
        <v/>
      </c>
      <c r="H29" s="21">
        <f>Kunden!H16*Treiber!$B$14</f>
        <v/>
      </c>
      <c r="I29" s="21">
        <f>Kunden!I16*Treiber!$B$14</f>
        <v/>
      </c>
      <c r="J29" s="21">
        <f>Kunden!J16*Treiber!$B$14</f>
        <v/>
      </c>
      <c r="K29" s="21">
        <f>Kunden!K16*Treiber!$B$14</f>
        <v/>
      </c>
      <c r="L29" s="21">
        <f>Kunden!L16*Treiber!$B$14</f>
        <v/>
      </c>
      <c r="M29" s="21">
        <f>Kunden!M16*Treiber!$B$14</f>
        <v/>
      </c>
      <c r="N29" s="21">
        <f>Kunden!N16*Treiber!$B$14</f>
        <v/>
      </c>
      <c r="O29" s="21">
        <f>Kunden!O16*Treiber!$B$14</f>
        <v/>
      </c>
      <c r="P29" s="21">
        <f>Kunden!P16*Treiber!$B$14</f>
        <v/>
      </c>
      <c r="Q29" s="21">
        <f>Kunden!Q16*Treiber!$B$14</f>
        <v/>
      </c>
      <c r="R29" s="21">
        <f>Kunden!R16*Treiber!$B$14</f>
        <v/>
      </c>
      <c r="S29" s="21">
        <f>Kunden!S16*Treiber!$B$14</f>
        <v/>
      </c>
      <c r="T29" s="21">
        <f>Kunden!T16*Treiber!$B$14</f>
        <v/>
      </c>
      <c r="U29" s="21">
        <f>Kunden!U16*Treiber!$B$14</f>
        <v/>
      </c>
      <c r="V29" s="21">
        <f>Kunden!V16*Treiber!$B$14</f>
        <v/>
      </c>
      <c r="W29" s="21">
        <f>Kunden!W16*Treiber!$B$14</f>
        <v/>
      </c>
      <c r="X29" s="21">
        <f>Kunden!X16*Treiber!$B$14</f>
        <v/>
      </c>
      <c r="Y29" s="21">
        <f>Kunden!Y16*Treiber!$B$14</f>
        <v/>
      </c>
      <c r="Z29" s="21">
        <f>Kunden!Z16*Treiber!$B$14</f>
        <v/>
      </c>
      <c r="AA29" s="21">
        <f>Kunden!AA16*Treiber!$B$14</f>
        <v/>
      </c>
      <c r="AB29" s="21">
        <f>Kunden!AB16*Treiber!$B$14</f>
        <v/>
      </c>
      <c r="AC29" s="21">
        <f>Kunden!AC16*Treiber!$B$14</f>
        <v/>
      </c>
      <c r="AD29" s="21">
        <f>Kunden!AD16*Treiber!$B$14</f>
        <v/>
      </c>
      <c r="AE29" s="21">
        <f>Kunden!AE16*Treiber!$B$14</f>
        <v/>
      </c>
      <c r="AF29" s="21">
        <f>Kunden!AF16*Treiber!$B$14</f>
        <v/>
      </c>
      <c r="AG29" s="21">
        <f>Kunden!AG16*Treiber!$B$14</f>
        <v/>
      </c>
      <c r="AH29" s="21">
        <f>Kunden!AH16*Treiber!$B$14</f>
        <v/>
      </c>
      <c r="AI29" s="21">
        <f>Kunden!AI16*Treiber!$B$14</f>
        <v/>
      </c>
      <c r="AJ29" s="21">
        <f>Kunden!AJ16*Treiber!$B$14</f>
        <v/>
      </c>
      <c r="AK29" s="21">
        <f>Kunden!AK16*Treiber!$B$14</f>
        <v/>
      </c>
      <c r="AL29" s="21">
        <f>Kunden!AL16*Treiber!$B$14</f>
        <v/>
      </c>
      <c r="AM29" s="21">
        <f>Kunden!AM16*Treiber!$B$14</f>
        <v/>
      </c>
      <c r="AN29" s="21">
        <f>Kunden!AN16*Treiber!$B$14</f>
        <v/>
      </c>
      <c r="AO29" s="21">
        <f>Kunden!AO16*Treiber!$B$14</f>
        <v/>
      </c>
      <c r="AP29" s="21">
        <f>Kunden!AP16*Treiber!$B$14</f>
        <v/>
      </c>
      <c r="AQ29" s="21">
        <f>Kunden!AQ16*Treiber!$B$14</f>
        <v/>
      </c>
      <c r="AR29" s="21">
        <f>Kunden!AR16*Treiber!$B$14</f>
        <v/>
      </c>
      <c r="AS29" s="21">
        <f>Kunden!AS16*Treiber!$B$14</f>
        <v/>
      </c>
      <c r="AT29" s="21">
        <f>Kunden!AT16*Treiber!$B$14</f>
        <v/>
      </c>
      <c r="AU29" s="21">
        <f>Kunden!AU16*Treiber!$B$14</f>
        <v/>
      </c>
      <c r="AV29" s="21">
        <f>Kunden!AV16*Treiber!$B$14</f>
        <v/>
      </c>
      <c r="AW29" s="21">
        <f>Kunden!AW16*Treiber!$B$14</f>
        <v/>
      </c>
      <c r="AX29" s="21">
        <f>Kunden!AX16*Treiber!$B$14</f>
        <v/>
      </c>
      <c r="AY29" s="21">
        <f>Kunden!AY16*Treiber!$B$14</f>
        <v/>
      </c>
      <c r="AZ29" s="21">
        <f>Kunden!AZ16*Treiber!$B$14</f>
        <v/>
      </c>
      <c r="BA29" s="21">
        <f>Kunden!BA16*Treiber!$B$14</f>
        <v/>
      </c>
      <c r="BB29" s="21">
        <f>Kunden!BB16*Treiber!$B$14</f>
        <v/>
      </c>
    </row>
    <row r="30">
      <c r="A30" t="inlineStr">
        <is>
          <t>Allgemeine Marketingkosten (F)</t>
        </is>
      </c>
      <c r="B30" s="21">
        <f>ROUND(Umsatzerlöse!B14*0.08,0)</f>
        <v/>
      </c>
      <c r="C30" s="21">
        <f>ROUND(Umsatzerlöse!C14*0.08,0)</f>
        <v/>
      </c>
      <c r="D30" s="21">
        <f>ROUND(Umsatzerlöse!D14*0.08,0)</f>
        <v/>
      </c>
      <c r="E30" s="21">
        <f>ROUND(Umsatzerlöse!E14*0.08,0)</f>
        <v/>
      </c>
      <c r="F30" s="21">
        <f>ROUND(Umsatzerlöse!F14*0.08,0)</f>
        <v/>
      </c>
      <c r="G30" s="21">
        <f>ROUND(Umsatzerlöse!G14*0.08,0)</f>
        <v/>
      </c>
      <c r="H30" s="21">
        <f>ROUND(Umsatzerlöse!H14*0.08,0)</f>
        <v/>
      </c>
      <c r="I30" s="21">
        <f>ROUND(Umsatzerlöse!I14*0.08,0)</f>
        <v/>
      </c>
      <c r="J30" s="21">
        <f>ROUND(Umsatzerlöse!J14*0.08,0)</f>
        <v/>
      </c>
      <c r="K30" s="21">
        <f>ROUND(Umsatzerlöse!K14*0.08,0)</f>
        <v/>
      </c>
      <c r="L30" s="21">
        <f>ROUND(Umsatzerlöse!L14*0.08,0)</f>
        <v/>
      </c>
      <c r="M30" s="21">
        <f>ROUND(Umsatzerlöse!M14*0.08,0)</f>
        <v/>
      </c>
      <c r="N30" s="21">
        <f>ROUND(Umsatzerlöse!N14*0.08,0)</f>
        <v/>
      </c>
      <c r="O30" s="21">
        <f>ROUND(Umsatzerlöse!O14*0.08,0)</f>
        <v/>
      </c>
      <c r="P30" s="21">
        <f>ROUND(Umsatzerlöse!P14*0.08,0)</f>
        <v/>
      </c>
      <c r="Q30" s="21">
        <f>ROUND(Umsatzerlöse!Q14*0.08,0)</f>
        <v/>
      </c>
      <c r="R30" s="21">
        <f>ROUND(Umsatzerlöse!R14*0.08,0)</f>
        <v/>
      </c>
      <c r="S30" s="21">
        <f>ROUND(Umsatzerlöse!S14*0.08,0)</f>
        <v/>
      </c>
      <c r="T30" s="21">
        <f>ROUND(Umsatzerlöse!T14*0.08,0)</f>
        <v/>
      </c>
      <c r="U30" s="21">
        <f>ROUND(Umsatzerlöse!U14*0.08,0)</f>
        <v/>
      </c>
      <c r="V30" s="21">
        <f>ROUND(Umsatzerlöse!V14*0.08,0)</f>
        <v/>
      </c>
      <c r="W30" s="21">
        <f>ROUND(Umsatzerlöse!W14*0.08,0)</f>
        <v/>
      </c>
      <c r="X30" s="21">
        <f>ROUND(Umsatzerlöse!X14*0.08,0)</f>
        <v/>
      </c>
      <c r="Y30" s="21">
        <f>ROUND(Umsatzerlöse!Y14*0.08,0)</f>
        <v/>
      </c>
      <c r="Z30" s="21">
        <f>ROUND(Umsatzerlöse!Z14*0.08,0)</f>
        <v/>
      </c>
      <c r="AA30" s="21">
        <f>ROUND(Umsatzerlöse!AA14*0.08,0)</f>
        <v/>
      </c>
      <c r="AB30" s="21">
        <f>ROUND(Umsatzerlöse!AB14*0.08,0)</f>
        <v/>
      </c>
      <c r="AC30" s="21">
        <f>ROUND(Umsatzerlöse!AC14*0.08,0)</f>
        <v/>
      </c>
      <c r="AD30" s="21">
        <f>ROUND(Umsatzerlöse!AD14*0.08,0)</f>
        <v/>
      </c>
      <c r="AE30" s="21">
        <f>ROUND(Umsatzerlöse!AE14*0.1,0)</f>
        <v/>
      </c>
      <c r="AF30" s="21">
        <f>ROUND(Umsatzerlöse!AF14*0.1,0)</f>
        <v/>
      </c>
      <c r="AG30" s="21">
        <f>ROUND(Umsatzerlöse!AG14*0.1,0)</f>
        <v/>
      </c>
      <c r="AH30" s="21">
        <f>ROUND(Umsatzerlöse!AH14*0.1,0)</f>
        <v/>
      </c>
      <c r="AI30" s="21">
        <f>ROUND(Umsatzerlöse!AI14*0.1,0)</f>
        <v/>
      </c>
      <c r="AJ30" s="21">
        <f>ROUND(Umsatzerlöse!AJ14*0.1,0)</f>
        <v/>
      </c>
      <c r="AK30" s="21">
        <f>ROUND(Umsatzerlöse!AK14*0.1,0)</f>
        <v/>
      </c>
      <c r="AL30" s="21">
        <f>ROUND(Umsatzerlöse!AL14*0.1,0)</f>
        <v/>
      </c>
      <c r="AM30" s="21">
        <f>ROUND(Umsatzerlöse!AM14*0.1,0)</f>
        <v/>
      </c>
      <c r="AN30" s="21">
        <f>ROUND(Umsatzerlöse!AN14*0.1,0)</f>
        <v/>
      </c>
      <c r="AO30" s="21">
        <f>ROUND(Umsatzerlöse!AO14*0.1,0)</f>
        <v/>
      </c>
      <c r="AP30" s="21">
        <f>ROUND(Umsatzerlöse!AP14*0.1,0)</f>
        <v/>
      </c>
      <c r="AQ30" s="21">
        <f>ROUND(Umsatzerlöse!AQ14*0.1,0)</f>
        <v/>
      </c>
      <c r="AR30" s="21">
        <f>ROUND(Umsatzerlöse!AR14*0.1,0)</f>
        <v/>
      </c>
      <c r="AS30" s="21">
        <f>ROUND(Umsatzerlöse!AS14*0.1,0)</f>
        <v/>
      </c>
      <c r="AT30" s="21">
        <f>ROUND(Umsatzerlöse!AT14*0.1,0)</f>
        <v/>
      </c>
      <c r="AU30" s="21">
        <f>ROUND(Umsatzerlöse!AU14*0.1,0)</f>
        <v/>
      </c>
      <c r="AV30" s="21">
        <f>ROUND(Umsatzerlöse!AV14*0.1,0)</f>
        <v/>
      </c>
      <c r="AW30" s="21">
        <f>ROUND(Umsatzerlöse!AW14*0.1,0)</f>
        <v/>
      </c>
      <c r="AX30" s="21">
        <f>ROUND(Umsatzerlöse!AX14*0.1,0)</f>
        <v/>
      </c>
      <c r="AY30" s="21">
        <f>ROUND(Umsatzerlöse!AY14*0.1,0)</f>
        <v/>
      </c>
      <c r="AZ30" s="21">
        <f>ROUND(Umsatzerlöse!AZ14*0.1,0)</f>
        <v/>
      </c>
      <c r="BA30" s="21">
        <f>ROUND(Umsatzerlöse!BA14*0.1,0)</f>
        <v/>
      </c>
      <c r="BB30" s="21">
        <f>ROUND(Umsatzerlöse!BB14*0.1,0)</f>
        <v/>
      </c>
    </row>
    <row r="31">
      <c r="A31" t="inlineStr">
        <is>
          <t>Marketing-Agentur (M)</t>
        </is>
      </c>
      <c r="B31" s="21">
        <f>ROUND(Umsatzerlöse!B14*Treiber!$B$11,0)</f>
        <v/>
      </c>
      <c r="C31" s="21">
        <f>ROUND(Umsatzerlöse!C14*Treiber!$B$11,0)</f>
        <v/>
      </c>
      <c r="D31" s="21">
        <f>ROUND(Umsatzerlöse!D14*Treiber!$B$11,0)</f>
        <v/>
      </c>
      <c r="E31" s="21">
        <f>ROUND(Umsatzerlöse!E14*Treiber!$B$11,0)</f>
        <v/>
      </c>
      <c r="F31" s="21">
        <f>ROUND(Umsatzerlöse!F14*Treiber!$B$11,0)</f>
        <v/>
      </c>
      <c r="G31" s="21">
        <f>ROUND(Umsatzerlöse!G14*Treiber!$B$11,0)</f>
        <v/>
      </c>
      <c r="H31" s="21">
        <f>ROUND(Umsatzerlöse!H14*Treiber!$B$11,0)</f>
        <v/>
      </c>
      <c r="I31" s="21">
        <f>ROUND(Umsatzerlöse!I14*Treiber!$B$11,0)</f>
        <v/>
      </c>
      <c r="J31" s="21">
        <f>ROUND(Umsatzerlöse!J14*Treiber!$B$11,0)</f>
        <v/>
      </c>
      <c r="K31" s="21">
        <f>ROUND(Umsatzerlöse!K14*Treiber!$B$11,0)</f>
        <v/>
      </c>
      <c r="L31" s="21">
        <f>ROUND(Umsatzerlöse!L14*Treiber!$B$11,0)</f>
        <v/>
      </c>
      <c r="M31" s="21">
        <f>ROUND(Umsatzerlöse!M14*Treiber!$B$11,0)</f>
        <v/>
      </c>
      <c r="N31" s="21">
        <f>ROUND(Umsatzerlöse!N14*Treiber!$B$11,0)</f>
        <v/>
      </c>
      <c r="O31" s="21">
        <f>ROUND(Umsatzerlöse!O14*Treiber!$B$11,0)</f>
        <v/>
      </c>
      <c r="P31" s="21">
        <f>ROUND(Umsatzerlöse!P14*Treiber!$B$11,0)</f>
        <v/>
      </c>
      <c r="Q31" s="21">
        <f>ROUND(Umsatzerlöse!Q14*Treiber!$B$11,0)</f>
        <v/>
      </c>
      <c r="R31" s="21">
        <f>ROUND(Umsatzerlöse!R14*Treiber!$B$11,0)</f>
        <v/>
      </c>
      <c r="S31" s="21">
        <f>ROUND(Umsatzerlöse!S14*Treiber!$B$11,0)</f>
        <v/>
      </c>
      <c r="T31" s="21">
        <f>ROUND(Umsatzerlöse!T14*Treiber!$B$11,0)</f>
        <v/>
      </c>
      <c r="U31" s="21">
        <f>ROUND(Umsatzerlöse!U14*Treiber!$B$11,0)</f>
        <v/>
      </c>
      <c r="V31" s="21">
        <f>ROUND(Umsatzerlöse!V14*Treiber!$B$11,0)</f>
        <v/>
      </c>
      <c r="W31" s="21">
        <f>ROUND(Umsatzerlöse!W14*Treiber!$B$11,0)</f>
        <v/>
      </c>
      <c r="X31" s="21">
        <f>ROUND(Umsatzerlöse!X14*Treiber!$B$11,0)</f>
        <v/>
      </c>
      <c r="Y31" s="21">
        <f>ROUND(Umsatzerlöse!Y14*Treiber!$B$11,0)</f>
        <v/>
      </c>
      <c r="Z31" s="21">
        <f>ROUND(Umsatzerlöse!Z14*Treiber!$B$11,0)</f>
        <v/>
      </c>
      <c r="AA31" s="21">
        <f>ROUND(Umsatzerlöse!AA14*Treiber!$B$11,0)</f>
        <v/>
      </c>
      <c r="AB31" s="21">
        <f>ROUND(Umsatzerlöse!AB14*Treiber!$B$11,0)</f>
        <v/>
      </c>
      <c r="AC31" s="21">
        <f>ROUND(Umsatzerlöse!AC14*Treiber!$B$11,0)</f>
        <v/>
      </c>
      <c r="AD31" s="21">
        <f>ROUND(Umsatzerlöse!AD14*Treiber!$B$11,0)</f>
        <v/>
      </c>
      <c r="AE31" s="21">
        <f>ROUND(Umsatzerlöse!AE14*Treiber!$B$11,0)</f>
        <v/>
      </c>
      <c r="AF31" s="21">
        <f>ROUND(Umsatzerlöse!AF14*Treiber!$B$11,0)</f>
        <v/>
      </c>
      <c r="AG31" s="21">
        <f>ROUND(Umsatzerlöse!AG14*Treiber!$B$11,0)</f>
        <v/>
      </c>
      <c r="AH31" s="21">
        <f>ROUND(Umsatzerlöse!AH14*Treiber!$B$11,0)</f>
        <v/>
      </c>
      <c r="AI31" s="21">
        <f>ROUND(Umsatzerlöse!AI14*Treiber!$B$11,0)</f>
        <v/>
      </c>
      <c r="AJ31" s="21">
        <f>ROUND(Umsatzerlöse!AJ14*Treiber!$B$11,0)</f>
        <v/>
      </c>
      <c r="AK31" s="21">
        <f>ROUND(Umsatzerlöse!AK14*Treiber!$B$11,0)</f>
        <v/>
      </c>
      <c r="AL31" s="21">
        <f>ROUND(Umsatzerlöse!AL14*Treiber!$B$11,0)</f>
        <v/>
      </c>
      <c r="AM31" s="21">
        <f>ROUND(Umsatzerlöse!AM14*Treiber!$B$11,0)</f>
        <v/>
      </c>
      <c r="AN31" s="21">
        <f>ROUND(Umsatzerlöse!AN14*Treiber!$B$11,0)</f>
        <v/>
      </c>
      <c r="AO31" s="21">
        <f>ROUND(Umsatzerlöse!AO14*Treiber!$B$11,0)</f>
        <v/>
      </c>
      <c r="AP31" s="21">
        <f>ROUND(Umsatzerlöse!AP14*Treiber!$B$11,0)</f>
        <v/>
      </c>
      <c r="AQ31" s="21">
        <f>ROUND(Umsatzerlöse!AQ14*Treiber!$B$11,0)</f>
        <v/>
      </c>
      <c r="AR31" s="21">
        <f>ROUND(Umsatzerlöse!AR14*Treiber!$B$11,0)</f>
        <v/>
      </c>
      <c r="AS31" s="21">
        <f>ROUND(Umsatzerlöse!AS14*Treiber!$B$11,0)</f>
        <v/>
      </c>
      <c r="AT31" s="21">
        <f>ROUND(Umsatzerlöse!AT14*Treiber!$B$11,0)</f>
        <v/>
      </c>
      <c r="AU31" s="21">
        <f>ROUND(Umsatzerlöse!AU14*Treiber!$B$11,0)</f>
        <v/>
      </c>
      <c r="AV31" s="21">
        <f>ROUND(Umsatzerlöse!AV14*Treiber!$B$11,0)</f>
        <v/>
      </c>
      <c r="AW31" s="21">
        <f>ROUND(Umsatzerlöse!AW14*Treiber!$B$11,0)</f>
        <v/>
      </c>
      <c r="AX31" s="21">
        <f>ROUND(Umsatzerlöse!AX14*Treiber!$B$11,0)</f>
        <v/>
      </c>
      <c r="AY31" s="21">
        <f>ROUND(Umsatzerlöse!AY14*Treiber!$B$11,0)</f>
        <v/>
      </c>
      <c r="AZ31" s="21">
        <f>ROUND(Umsatzerlöse!AZ14*Treiber!$B$11,0)</f>
        <v/>
      </c>
      <c r="BA31" s="21">
        <f>ROUND(Umsatzerlöse!BA14*Treiber!$B$11,0)</f>
        <v/>
      </c>
      <c r="BB31" s="21">
        <f>ROUND(Umsatzerlöse!BB14*Treiber!$B$11,0)</f>
        <v/>
      </c>
    </row>
    <row r="32">
      <c r="A32" t="inlineStr">
        <is>
          <t>Editorial Content (M)</t>
        </is>
      </c>
      <c r="B32" s="21">
        <f>MIN(Treiber!$B$13,ROUND(Umsatzerlöse!B14*Treiber!$B$12,0))</f>
        <v/>
      </c>
      <c r="C32" s="21">
        <f>MIN(Treiber!$B$13,ROUND(Umsatzerlöse!C14*Treiber!$B$12,0))</f>
        <v/>
      </c>
      <c r="D32" s="21">
        <f>MIN(Treiber!$B$13,ROUND(Umsatzerlöse!D14*Treiber!$B$12,0))</f>
        <v/>
      </c>
      <c r="E32" s="21">
        <f>MIN(Treiber!$B$13,ROUND(Umsatzerlöse!E14*Treiber!$B$12,0))</f>
        <v/>
      </c>
      <c r="F32" s="21">
        <f>MIN(Treiber!$B$13,ROUND(Umsatzerlöse!F14*Treiber!$B$12,0))</f>
        <v/>
      </c>
      <c r="G32" s="21">
        <f>MIN(Treiber!$B$13,ROUND(Umsatzerlöse!G14*Treiber!$B$12,0))</f>
        <v/>
      </c>
      <c r="H32" s="21">
        <f>MIN(Treiber!$B$13,ROUND(Umsatzerlöse!H14*Treiber!$B$12,0))</f>
        <v/>
      </c>
      <c r="I32" s="21">
        <f>MIN(Treiber!$B$13,ROUND(Umsatzerlöse!I14*Treiber!$B$12,0))</f>
        <v/>
      </c>
      <c r="J32" s="21">
        <f>MIN(Treiber!$B$13,ROUND(Umsatzerlöse!J14*Treiber!$B$12,0))</f>
        <v/>
      </c>
      <c r="K32" s="21">
        <f>MIN(Treiber!$B$13,ROUND(Umsatzerlöse!K14*Treiber!$B$12,0))</f>
        <v/>
      </c>
      <c r="L32" s="21">
        <f>MIN(Treiber!$B$13,ROUND(Umsatzerlöse!L14*Treiber!$B$12,0))</f>
        <v/>
      </c>
      <c r="M32" s="21">
        <f>MIN(Treiber!$B$13,ROUND(Umsatzerlöse!M14*Treiber!$B$12,0))</f>
        <v/>
      </c>
      <c r="N32" s="21">
        <f>MIN(Treiber!$B$13,ROUND(Umsatzerlöse!N14*Treiber!$B$12,0))</f>
        <v/>
      </c>
      <c r="O32" s="21">
        <f>MIN(Treiber!$B$13,ROUND(Umsatzerlöse!O14*Treiber!$B$12,0))</f>
        <v/>
      </c>
      <c r="P32" s="21">
        <f>MIN(Treiber!$B$13,ROUND(Umsatzerlöse!P14*Treiber!$B$12,0))</f>
        <v/>
      </c>
      <c r="Q32" s="21">
        <f>MIN(Treiber!$B$13,ROUND(Umsatzerlöse!Q14*Treiber!$B$12,0))</f>
        <v/>
      </c>
      <c r="R32" s="21">
        <f>MIN(Treiber!$B$13,ROUND(Umsatzerlöse!R14*Treiber!$B$12,0))</f>
        <v/>
      </c>
      <c r="S32" s="21">
        <f>MIN(Treiber!$B$13,ROUND(Umsatzerlöse!S14*Treiber!$B$12,0))</f>
        <v/>
      </c>
      <c r="T32" s="21">
        <f>MIN(Treiber!$B$13,ROUND(Umsatzerlöse!T14*Treiber!$B$12,0))</f>
        <v/>
      </c>
      <c r="U32" s="21">
        <f>MIN(Treiber!$B$13,ROUND(Umsatzerlöse!U14*Treiber!$B$12,0))</f>
        <v/>
      </c>
      <c r="V32" s="21">
        <f>MIN(Treiber!$B$13,ROUND(Umsatzerlöse!V14*Treiber!$B$12,0))</f>
        <v/>
      </c>
      <c r="W32" s="21">
        <f>MIN(Treiber!$B$13,ROUND(Umsatzerlöse!W14*Treiber!$B$12,0))</f>
        <v/>
      </c>
      <c r="X32" s="21">
        <f>MIN(Treiber!$B$13,ROUND(Umsatzerlöse!X14*Treiber!$B$12,0))</f>
        <v/>
      </c>
      <c r="Y32" s="21">
        <f>MIN(Treiber!$B$13,ROUND(Umsatzerlöse!Y14*Treiber!$B$12,0))</f>
        <v/>
      </c>
      <c r="Z32" s="21">
        <f>MIN(Treiber!$B$13,ROUND(Umsatzerlöse!Z14*Treiber!$B$12,0))</f>
        <v/>
      </c>
      <c r="AA32" s="21">
        <f>MIN(Treiber!$B$13,ROUND(Umsatzerlöse!AA14*Treiber!$B$12,0))</f>
        <v/>
      </c>
      <c r="AB32" s="21">
        <f>MIN(Treiber!$B$13,ROUND(Umsatzerlöse!AB14*Treiber!$B$12,0))</f>
        <v/>
      </c>
      <c r="AC32" s="21">
        <f>MIN(Treiber!$B$13,ROUND(Umsatzerlöse!AC14*Treiber!$B$12,0))</f>
        <v/>
      </c>
      <c r="AD32" s="21">
        <f>MIN(Treiber!$B$13,ROUND(Umsatzerlöse!AD14*Treiber!$B$12,0))</f>
        <v/>
      </c>
      <c r="AE32" s="21">
        <f>MIN(Treiber!$B$13,ROUND(Umsatzerlöse!AE14*Treiber!$B$12,0))</f>
        <v/>
      </c>
      <c r="AF32" s="21">
        <f>MIN(Treiber!$B$13,ROUND(Umsatzerlöse!AF14*Treiber!$B$12,0))</f>
        <v/>
      </c>
      <c r="AG32" s="21">
        <f>MIN(Treiber!$B$13,ROUND(Umsatzerlöse!AG14*Treiber!$B$12,0))</f>
        <v/>
      </c>
      <c r="AH32" s="21">
        <f>MIN(Treiber!$B$13,ROUND(Umsatzerlöse!AH14*Treiber!$B$12,0))</f>
        <v/>
      </c>
      <c r="AI32" s="21">
        <f>MIN(Treiber!$B$13,ROUND(Umsatzerlöse!AI14*Treiber!$B$12,0))</f>
        <v/>
      </c>
      <c r="AJ32" s="21">
        <f>MIN(Treiber!$B$13,ROUND(Umsatzerlöse!AJ14*Treiber!$B$12,0))</f>
        <v/>
      </c>
      <c r="AK32" s="21">
        <f>MIN(Treiber!$B$13,ROUND(Umsatzerlöse!AK14*Treiber!$B$12,0))</f>
        <v/>
      </c>
      <c r="AL32" s="21">
        <f>MIN(Treiber!$B$13,ROUND(Umsatzerlöse!AL14*Treiber!$B$12,0))</f>
        <v/>
      </c>
      <c r="AM32" s="21">
        <f>MIN(Treiber!$B$13,ROUND(Umsatzerlöse!AM14*Treiber!$B$12,0))</f>
        <v/>
      </c>
      <c r="AN32" s="21">
        <f>MIN(Treiber!$B$13,ROUND(Umsatzerlöse!AN14*Treiber!$B$12,0))</f>
        <v/>
      </c>
      <c r="AO32" s="21">
        <f>MIN(Treiber!$B$13,ROUND(Umsatzerlöse!AO14*Treiber!$B$12,0))</f>
        <v/>
      </c>
      <c r="AP32" s="21">
        <f>MIN(Treiber!$B$13,ROUND(Umsatzerlöse!AP14*Treiber!$B$12,0))</f>
        <v/>
      </c>
      <c r="AQ32" s="21">
        <f>MIN(Treiber!$B$13,ROUND(Umsatzerlöse!AQ14*Treiber!$B$12,0))</f>
        <v/>
      </c>
      <c r="AR32" s="21">
        <f>MIN(Treiber!$B$13,ROUND(Umsatzerlöse!AR14*Treiber!$B$12,0))</f>
        <v/>
      </c>
      <c r="AS32" s="21">
        <f>MIN(Treiber!$B$13,ROUND(Umsatzerlöse!AS14*Treiber!$B$12,0))</f>
        <v/>
      </c>
      <c r="AT32" s="21">
        <f>MIN(Treiber!$B$13,ROUND(Umsatzerlöse!AT14*Treiber!$B$12,0))</f>
        <v/>
      </c>
      <c r="AU32" s="21">
        <f>MIN(Treiber!$B$13,ROUND(Umsatzerlöse!AU14*Treiber!$B$12,0))</f>
        <v/>
      </c>
      <c r="AV32" s="21">
        <f>MIN(Treiber!$B$13,ROUND(Umsatzerlöse!AV14*Treiber!$B$12,0))</f>
        <v/>
      </c>
      <c r="AW32" s="21">
        <f>MIN(Treiber!$B$13,ROUND(Umsatzerlöse!AW14*Treiber!$B$12,0))</f>
        <v/>
      </c>
      <c r="AX32" s="21">
        <f>MIN(Treiber!$B$13,ROUND(Umsatzerlöse!AX14*Treiber!$B$12,0))</f>
        <v/>
      </c>
      <c r="AY32" s="21">
        <f>MIN(Treiber!$B$13,ROUND(Umsatzerlöse!AY14*Treiber!$B$12,0))</f>
        <v/>
      </c>
      <c r="AZ32" s="21">
        <f>MIN(Treiber!$B$13,ROUND(Umsatzerlöse!AZ14*Treiber!$B$12,0))</f>
        <v/>
      </c>
      <c r="BA32" s="21">
        <f>MIN(Treiber!$B$13,ROUND(Umsatzerlöse!BA14*Treiber!$B$12,0))</f>
        <v/>
      </c>
      <c r="BB32" s="21">
        <f>MIN(Treiber!$B$13,ROUND(Umsatzerlöse!BB14*Treiber!$B$12,0))</f>
        <v/>
      </c>
    </row>
    <row r="33">
      <c r="A33" t="inlineStr">
        <is>
          <t>Bewirtungskosten (F)</t>
        </is>
      </c>
      <c r="B33" s="21">
        <f>Kunden!B16*50</f>
        <v/>
      </c>
      <c r="C33" s="21">
        <f>Kunden!C16*50</f>
        <v/>
      </c>
      <c r="D33" s="21">
        <f>Kunden!D16*50</f>
        <v/>
      </c>
      <c r="E33" s="21">
        <f>Kunden!E16*50</f>
        <v/>
      </c>
      <c r="F33" s="21">
        <f>Kunden!F16*50</f>
        <v/>
      </c>
      <c r="G33" s="21">
        <f>Kunden!G16*50</f>
        <v/>
      </c>
      <c r="H33" s="21">
        <f>Kunden!H16*50</f>
        <v/>
      </c>
      <c r="I33" s="21">
        <f>Kunden!I16*50</f>
        <v/>
      </c>
      <c r="J33" s="21">
        <f>Kunden!J16*50</f>
        <v/>
      </c>
      <c r="K33" s="21">
        <f>Kunden!K16*50</f>
        <v/>
      </c>
      <c r="L33" s="21">
        <f>Kunden!L16*50</f>
        <v/>
      </c>
      <c r="M33" s="21">
        <f>Kunden!M16*50</f>
        <v/>
      </c>
      <c r="N33" s="21">
        <f>Kunden!N16*50</f>
        <v/>
      </c>
      <c r="O33" s="21">
        <f>Kunden!O16*50</f>
        <v/>
      </c>
      <c r="P33" s="21">
        <f>Kunden!P16*50</f>
        <v/>
      </c>
      <c r="Q33" s="21">
        <f>Kunden!Q16*50</f>
        <v/>
      </c>
      <c r="R33" s="21">
        <f>Kunden!R16*50</f>
        <v/>
      </c>
      <c r="S33" s="21">
        <f>Kunden!S16*50</f>
        <v/>
      </c>
      <c r="T33" s="21">
        <f>Kunden!T16*50</f>
        <v/>
      </c>
      <c r="U33" s="21">
        <f>Kunden!U16*50</f>
        <v/>
      </c>
      <c r="V33" s="21">
        <f>Kunden!V16*50</f>
        <v/>
      </c>
      <c r="W33" s="21">
        <f>Kunden!W16*50</f>
        <v/>
      </c>
      <c r="X33" s="21">
        <f>Kunden!X16*50</f>
        <v/>
      </c>
      <c r="Y33" s="21">
        <f>Kunden!Y16*50</f>
        <v/>
      </c>
      <c r="Z33" s="21">
        <f>Kunden!Z16*50</f>
        <v/>
      </c>
      <c r="AA33" s="21">
        <f>Kunden!AA16*50</f>
        <v/>
      </c>
      <c r="AB33" s="21">
        <f>Kunden!AB16*50</f>
        <v/>
      </c>
      <c r="AC33" s="21">
        <f>Kunden!AC16*50</f>
        <v/>
      </c>
      <c r="AD33" s="21">
        <f>Kunden!AD16*50</f>
        <v/>
      </c>
      <c r="AE33" s="21">
        <f>Kunden!AE16*50</f>
        <v/>
      </c>
      <c r="AF33" s="21">
        <f>Kunden!AF16*50</f>
        <v/>
      </c>
      <c r="AG33" s="21">
        <f>Kunden!AG16*50</f>
        <v/>
      </c>
      <c r="AH33" s="21">
        <f>Kunden!AH16*50</f>
        <v/>
      </c>
      <c r="AI33" s="21">
        <f>Kunden!AI16*50</f>
        <v/>
      </c>
      <c r="AJ33" s="21">
        <f>Kunden!AJ16*50</f>
        <v/>
      </c>
      <c r="AK33" s="21">
        <f>Kunden!AK16*50</f>
        <v/>
      </c>
      <c r="AL33" s="21">
        <f>Kunden!AL16*50</f>
        <v/>
      </c>
      <c r="AM33" s="21">
        <f>Kunden!AM16*50</f>
        <v/>
      </c>
      <c r="AN33" s="21">
        <f>Kunden!AN16*50</f>
        <v/>
      </c>
      <c r="AO33" s="21">
        <f>Kunden!AO16*50</f>
        <v/>
      </c>
      <c r="AP33" s="21">
        <f>Kunden!AP16*50</f>
        <v/>
      </c>
      <c r="AQ33" s="21">
        <f>Kunden!AQ16*50</f>
        <v/>
      </c>
      <c r="AR33" s="21">
        <f>Kunden!AR16*50</f>
        <v/>
      </c>
      <c r="AS33" s="21">
        <f>Kunden!AS16*50</f>
        <v/>
      </c>
      <c r="AT33" s="21">
        <f>Kunden!AT16*50</f>
        <v/>
      </c>
      <c r="AU33" s="21">
        <f>Kunden!AU16*50</f>
        <v/>
      </c>
      <c r="AV33" s="21">
        <f>Kunden!AV16*50</f>
        <v/>
      </c>
      <c r="AW33" s="21">
        <f>Kunden!AW16*50</f>
        <v/>
      </c>
      <c r="AX33" s="21">
        <f>Kunden!AX16*50</f>
        <v/>
      </c>
      <c r="AY33" s="21">
        <f>Kunden!AY16*50</f>
        <v/>
      </c>
      <c r="AZ33" s="21">
        <f>Kunden!AZ16*50</f>
        <v/>
      </c>
      <c r="BA33" s="21">
        <f>Kunden!BA16*50</f>
        <v/>
      </c>
      <c r="BB33" s="21">
        <f>Kunden!BB16*50</f>
        <v/>
      </c>
    </row>
    <row r="34" customFormat="1" s="11">
      <c r="A34" s="1" t="inlineStr">
        <is>
          <t>Werbe-/Reisekosten</t>
        </is>
      </c>
      <c r="B34" s="25">
        <f>B28+B29+B30+B31+B32+B33</f>
        <v/>
      </c>
      <c r="C34" s="25">
        <f>C28+C29+C30+C31+C32+C33</f>
        <v/>
      </c>
      <c r="D34" s="25">
        <f>D28+D29+D30+D31+D32+D33</f>
        <v/>
      </c>
      <c r="E34" s="25">
        <f>E28+E29+E30+E31+E32+E33</f>
        <v/>
      </c>
      <c r="F34" s="25">
        <f>F28+F29+F30+F31+F32+F33</f>
        <v/>
      </c>
      <c r="G34" s="25">
        <f>G28+G29+G30+G31+G32+G33</f>
        <v/>
      </c>
      <c r="H34" s="25">
        <f>H28+H29+H30+H31+H32+H33</f>
        <v/>
      </c>
      <c r="I34" s="25">
        <f>I28+I29+I30+I31+I32+I33</f>
        <v/>
      </c>
      <c r="J34" s="25">
        <f>J28+J29+J30+J31+J32+J33</f>
        <v/>
      </c>
      <c r="K34" s="25">
        <f>K28+K29+K30+K31+K32+K33</f>
        <v/>
      </c>
      <c r="L34" s="25">
        <f>L28+L29+L30+L31+L32+L33</f>
        <v/>
      </c>
      <c r="M34" s="25">
        <f>M28+M29+M30+M31+M32+M33</f>
        <v/>
      </c>
      <c r="N34" s="25">
        <f>N28+N29+N30+N31+N32+N33</f>
        <v/>
      </c>
      <c r="O34" s="25">
        <f>O28+O29+O30+O31+O32+O33</f>
        <v/>
      </c>
      <c r="P34" s="25">
        <f>P28+P29+P30+P31+P32+P33</f>
        <v/>
      </c>
      <c r="Q34" s="25">
        <f>Q28+Q29+Q30+Q31+Q32+Q33</f>
        <v/>
      </c>
      <c r="R34" s="25">
        <f>R28+R29+R30+R31+R32+R33</f>
        <v/>
      </c>
      <c r="S34" s="25">
        <f>S28+S29+S30+S31+S32+S33</f>
        <v/>
      </c>
      <c r="T34" s="25">
        <f>T28+T29+T30+T31+T32+T33</f>
        <v/>
      </c>
      <c r="U34" s="25">
        <f>U28+U29+U30+U31+U32+U33</f>
        <v/>
      </c>
      <c r="V34" s="25">
        <f>V28+V29+V30+V31+V32+V33</f>
        <v/>
      </c>
      <c r="W34" s="25">
        <f>W28+W29+W30+W31+W32+W33</f>
        <v/>
      </c>
      <c r="X34" s="25">
        <f>X28+X29+X30+X31+X32+X33</f>
        <v/>
      </c>
      <c r="Y34" s="25">
        <f>Y28+Y29+Y30+Y31+Y32+Y33</f>
        <v/>
      </c>
      <c r="Z34" s="25">
        <f>Z28+Z29+Z30+Z31+Z32+Z33</f>
        <v/>
      </c>
      <c r="AA34" s="25">
        <f>AA28+AA29+AA30+AA31+AA32+AA33</f>
        <v/>
      </c>
      <c r="AB34" s="25">
        <f>AB28+AB29+AB30+AB31+AB32+AB33</f>
        <v/>
      </c>
      <c r="AC34" s="25">
        <f>AC28+AC29+AC30+AC31+AC32+AC33</f>
        <v/>
      </c>
      <c r="AD34" s="25">
        <f>AD28+AD29+AD30+AD31+AD32+AD33</f>
        <v/>
      </c>
      <c r="AE34" s="25">
        <f>AE28+AE29+AE30+AE31+AE32+AE33</f>
        <v/>
      </c>
      <c r="AF34" s="25">
        <f>AF28+AF29+AF30+AF31+AF32+AF33</f>
        <v/>
      </c>
      <c r="AG34" s="25">
        <f>AG28+AG29+AG30+AG31+AG32+AG33</f>
        <v/>
      </c>
      <c r="AH34" s="25">
        <f>AH28+AH29+AH30+AH31+AH32+AH33</f>
        <v/>
      </c>
      <c r="AI34" s="25">
        <f>AI28+AI29+AI30+AI31+AI32+AI33</f>
        <v/>
      </c>
      <c r="AJ34" s="25">
        <f>AJ28+AJ29+AJ30+AJ31+AJ32+AJ33</f>
        <v/>
      </c>
      <c r="AK34" s="25">
        <f>AK28+AK29+AK30+AK31+AK32+AK33</f>
        <v/>
      </c>
      <c r="AL34" s="25">
        <f>AL28+AL29+AL30+AL31+AL32+AL33</f>
        <v/>
      </c>
      <c r="AM34" s="25">
        <f>AM28+AM29+AM30+AM31+AM32+AM33</f>
        <v/>
      </c>
      <c r="AN34" s="25">
        <f>AN28+AN29+AN30+AN31+AN32+AN33</f>
        <v/>
      </c>
      <c r="AO34" s="25">
        <f>AO28+AO29+AO30+AO31+AO32+AO33</f>
        <v/>
      </c>
      <c r="AP34" s="25">
        <f>AP28+AP29+AP30+AP31+AP32+AP33</f>
        <v/>
      </c>
      <c r="AQ34" s="25">
        <f>AQ28+AQ29+AQ30+AQ31+AQ32+AQ33</f>
        <v/>
      </c>
      <c r="AR34" s="25">
        <f>AR28+AR29+AR30+AR31+AR32+AR33</f>
        <v/>
      </c>
      <c r="AS34" s="25">
        <f>AS28+AS29+AS30+AS31+AS32+AS33</f>
        <v/>
      </c>
      <c r="AT34" s="25">
        <f>AT28+AT29+AT30+AT31+AT32+AT33</f>
        <v/>
      </c>
      <c r="AU34" s="25">
        <f>AU28+AU29+AU30+AU31+AU32+AU33</f>
        <v/>
      </c>
      <c r="AV34" s="25">
        <f>AV28+AV29+AV30+AV31+AV32+AV33</f>
        <v/>
      </c>
      <c r="AW34" s="25">
        <f>AW28+AW29+AW30+AW31+AW32+AW33</f>
        <v/>
      </c>
      <c r="AX34" s="25">
        <f>AX28+AX29+AX30+AX31+AX32+AX33</f>
        <v/>
      </c>
      <c r="AY34" s="25">
        <f>AY28+AY29+AY30+AY31+AY32+AY33</f>
        <v/>
      </c>
      <c r="AZ34" s="25">
        <f>AZ28+AZ29+AZ30+AZ31+AZ32+AZ33</f>
        <v/>
      </c>
      <c r="BA34" s="25">
        <f>BA28+BA29+BA30+BA31+BA32+BA33</f>
        <v/>
      </c>
      <c r="BB34" s="25">
        <f>BB28+BB29+BB30+BB31+BB32+BB33</f>
        <v/>
      </c>
    </row>
    <row r="35">
      <c r="A35" t="inlineStr">
        <is>
          <t>Schutzrechte/Lizenzkosten (M)</t>
        </is>
      </c>
      <c r="B35" s="21" t="n">
        <v>0</v>
      </c>
      <c r="C35" s="21" t="n">
        <v>0</v>
      </c>
      <c r="D35" s="21" t="n">
        <v>50</v>
      </c>
      <c r="E35" s="21" t="n">
        <v>50</v>
      </c>
      <c r="F35" s="21" t="n">
        <v>50</v>
      </c>
      <c r="G35" s="21">
        <f>IF(AND(G$2=1,G$1&gt;2026),F35*(1+INDEX(Treiber!$B$78:$B$81,G$1-2026)),F35)</f>
        <v/>
      </c>
      <c r="H35" s="21">
        <f>IF(AND(H$2=1,H$1&gt;2026),G35*(1+INDEX(Treiber!$B$78:$B$81,H$1-2026)),G35)</f>
        <v/>
      </c>
      <c r="I35" s="21">
        <f>IF(AND(I$2=1,I$1&gt;2026),H35*(1+INDEX(Treiber!$B$78:$B$81,I$1-2026)),H35)</f>
        <v/>
      </c>
      <c r="J35" s="21">
        <f>IF(AND(J$2=1,J$1&gt;2026),I35*(1+INDEX(Treiber!$B$78:$B$81,J$1-2026)),I35)</f>
        <v/>
      </c>
      <c r="K35" s="21">
        <f>IF(AND(K$2=1,K$1&gt;2026),J35*(1+INDEX(Treiber!$B$78:$B$81,K$1-2026)),J35)</f>
        <v/>
      </c>
      <c r="L35" s="21">
        <f>IF(AND(L$2=1,L$1&gt;2026),K35*(1+INDEX(Treiber!$B$78:$B$81,L$1-2026)),K35)</f>
        <v/>
      </c>
      <c r="M35" s="21">
        <f>IF(AND(M$2=1,M$1&gt;2026),L35*(1+INDEX(Treiber!$B$78:$B$81,M$1-2026)),L35)</f>
        <v/>
      </c>
      <c r="N35" s="21">
        <f>IF(AND(N$2=1,N$1&gt;2026),M35*(1+INDEX(Treiber!$B$78:$B$81,N$1-2026)),M35)</f>
        <v/>
      </c>
      <c r="O35" s="21">
        <f>IF(AND(O$2=1,O$1&gt;2026),N35*(1+INDEX(Treiber!$B$78:$B$81,O$1-2026)),N35)</f>
        <v/>
      </c>
      <c r="P35" s="21">
        <f>IF(AND(P$2=1,P$1&gt;2026),O35*(1+INDEX(Treiber!$B$78:$B$81,P$1-2026)),O35)</f>
        <v/>
      </c>
      <c r="Q35" s="21">
        <f>IF(AND(Q$2=1,Q$1&gt;2026),P35*(1+INDEX(Treiber!$B$78:$B$81,Q$1-2026)),P35)</f>
        <v/>
      </c>
      <c r="R35" s="21">
        <f>IF(AND(R$2=1,R$1&gt;2026),Q35*(1+INDEX(Treiber!$B$78:$B$81,R$1-2026)),Q35)</f>
        <v/>
      </c>
      <c r="S35" s="21">
        <f>IF(AND(S$2=1,S$1&gt;2026),R35*(1+INDEX(Treiber!$B$78:$B$81,S$1-2026)),R35)</f>
        <v/>
      </c>
      <c r="T35" s="21">
        <f>IF(AND(T$2=1,T$1&gt;2026),S35*(1+INDEX(Treiber!$B$78:$B$81,T$1-2026)),S35)</f>
        <v/>
      </c>
      <c r="U35" s="21">
        <f>IF(AND(U$2=1,U$1&gt;2026),T35*(1+INDEX(Treiber!$B$78:$B$81,U$1-2026)),T35)</f>
        <v/>
      </c>
      <c r="V35" s="21">
        <f>IF(AND(V$2=1,V$1&gt;2026),U35*(1+INDEX(Treiber!$B$78:$B$81,V$1-2026)),U35)</f>
        <v/>
      </c>
      <c r="W35" s="21">
        <f>IF(AND(W$2=1,W$1&gt;2026),V35*(1+INDEX(Treiber!$B$78:$B$81,W$1-2026)),V35)</f>
        <v/>
      </c>
      <c r="X35" s="21">
        <f>IF(AND(X$2=1,X$1&gt;2026),W35*(1+INDEX(Treiber!$B$78:$B$81,X$1-2026)),W35)</f>
        <v/>
      </c>
      <c r="Y35" s="21">
        <f>IF(AND(Y$2=1,Y$1&gt;2026),X35*(1+INDEX(Treiber!$B$78:$B$81,Y$1-2026)),X35)</f>
        <v/>
      </c>
      <c r="Z35" s="21">
        <f>IF(AND(Z$2=1,Z$1&gt;2026),Y35*(1+INDEX(Treiber!$B$78:$B$81,Z$1-2026)),Y35)</f>
        <v/>
      </c>
      <c r="AA35" s="21">
        <f>IF(AND(AA$2=1,AA$1&gt;2026),Z35*(1+INDEX(Treiber!$B$78:$B$81,AA$1-2026)),Z35)</f>
        <v/>
      </c>
      <c r="AB35" s="21">
        <f>IF(AND(AB$2=1,AB$1&gt;2026),AA35*(1+INDEX(Treiber!$B$78:$B$81,AB$1-2026)),AA35)</f>
        <v/>
      </c>
      <c r="AC35" s="21">
        <f>IF(AND(AC$2=1,AC$1&gt;2026),AB35*(1+INDEX(Treiber!$B$78:$B$81,AC$1-2026)),AB35)</f>
        <v/>
      </c>
      <c r="AD35" s="21">
        <f>IF(AND(AD$2=1,AD$1&gt;2026),AC35*(1+INDEX(Treiber!$B$78:$B$81,AD$1-2026)),AC35)</f>
        <v/>
      </c>
      <c r="AE35" s="21">
        <f>IF(AND(AE$2=1,AE$1&gt;2026),AD35*(1+INDEX(Treiber!$B$78:$B$81,AE$1-2026)),AD35)</f>
        <v/>
      </c>
      <c r="AF35" s="21">
        <f>IF(AND(AF$2=1,AF$1&gt;2026),AE35*(1+INDEX(Treiber!$B$78:$B$81,AF$1-2026)),AE35)</f>
        <v/>
      </c>
      <c r="AG35" s="21">
        <f>IF(AND(AG$2=1,AG$1&gt;2026),AF35*(1+INDEX(Treiber!$B$78:$B$81,AG$1-2026)),AF35)</f>
        <v/>
      </c>
      <c r="AH35" s="21">
        <f>IF(AND(AH$2=1,AH$1&gt;2026),AG35*(1+INDEX(Treiber!$B$78:$B$81,AH$1-2026)),AG35)</f>
        <v/>
      </c>
      <c r="AI35" s="21">
        <f>IF(AND(AI$2=1,AI$1&gt;2026),AH35*(1+INDEX(Treiber!$B$78:$B$81,AI$1-2026)),AH35)</f>
        <v/>
      </c>
      <c r="AJ35" s="21">
        <f>IF(AND(AJ$2=1,AJ$1&gt;2026),AI35*(1+INDEX(Treiber!$B$78:$B$81,AJ$1-2026)),AI35)</f>
        <v/>
      </c>
      <c r="AK35" s="21">
        <f>IF(AND(AK$2=1,AK$1&gt;2026),AJ35*(1+INDEX(Treiber!$B$78:$B$81,AK$1-2026)),AJ35)</f>
        <v/>
      </c>
      <c r="AL35" s="21">
        <f>IF(AND(AL$2=1,AL$1&gt;2026),AK35*(1+INDEX(Treiber!$B$78:$B$81,AL$1-2026)),AK35)</f>
        <v/>
      </c>
      <c r="AM35" s="21">
        <f>IF(AND(AM$2=1,AM$1&gt;2026),AL35*(1+INDEX(Treiber!$B$78:$B$81,AM$1-2026)),AL35)</f>
        <v/>
      </c>
      <c r="AN35" s="21">
        <f>IF(AND(AN$2=1,AN$1&gt;2026),AM35*(1+INDEX(Treiber!$B$78:$B$81,AN$1-2026)),AM35)</f>
        <v/>
      </c>
      <c r="AO35" s="21">
        <f>IF(AND(AO$2=1,AO$1&gt;2026),AN35*(1+INDEX(Treiber!$B$78:$B$81,AO$1-2026)),AN35)</f>
        <v/>
      </c>
      <c r="AP35" s="21">
        <f>IF(AND(AP$2=1,AP$1&gt;2026),AO35*(1+INDEX(Treiber!$B$78:$B$81,AP$1-2026)),AO35)</f>
        <v/>
      </c>
      <c r="AQ35" s="21">
        <f>IF(AND(AQ$2=1,AQ$1&gt;2026),AP35*(1+INDEX(Treiber!$B$78:$B$81,AQ$1-2026)),AP35)</f>
        <v/>
      </c>
      <c r="AR35" s="21">
        <f>IF(AND(AR$2=1,AR$1&gt;2026),AQ35*(1+INDEX(Treiber!$B$78:$B$81,AR$1-2026)),AQ35)</f>
        <v/>
      </c>
      <c r="AS35" s="21">
        <f>IF(AND(AS$2=1,AS$1&gt;2026),AR35*(1+INDEX(Treiber!$B$78:$B$81,AS$1-2026)),AR35)</f>
        <v/>
      </c>
      <c r="AT35" s="21">
        <f>IF(AND(AT$2=1,AT$1&gt;2026),AS35*(1+INDEX(Treiber!$B$78:$B$81,AT$1-2026)),AS35)</f>
        <v/>
      </c>
      <c r="AU35" s="21">
        <f>IF(AND(AU$2=1,AU$1&gt;2026),AT35*(1+INDEX(Treiber!$B$78:$B$81,AU$1-2026)),AT35)</f>
        <v/>
      </c>
      <c r="AV35" s="21">
        <f>IF(AND(AV$2=1,AV$1&gt;2026),AU35*(1+INDEX(Treiber!$B$78:$B$81,AV$1-2026)),AU35)</f>
        <v/>
      </c>
      <c r="AW35" s="21">
        <f>IF(AND(AW$2=1,AW$1&gt;2026),AV35*(1+INDEX(Treiber!$B$78:$B$81,AW$1-2026)),AV35)</f>
        <v/>
      </c>
      <c r="AX35" s="21">
        <f>IF(AND(AX$2=1,AX$1&gt;2026),AW35*(1+INDEX(Treiber!$B$78:$B$81,AX$1-2026)),AW35)</f>
        <v/>
      </c>
      <c r="AY35" s="21">
        <f>IF(AND(AY$2=1,AY$1&gt;2026),AX35*(1+INDEX(Treiber!$B$78:$B$81,AY$1-2026)),AX35)</f>
        <v/>
      </c>
      <c r="AZ35" s="21">
        <f>IF(AND(AZ$2=1,AZ$1&gt;2026),AY35*(1+INDEX(Treiber!$B$78:$B$81,AZ$1-2026)),AY35)</f>
        <v/>
      </c>
      <c r="BA35" s="21">
        <f>IF(AND(BA$2=1,BA$1&gt;2026),AZ35*(1+INDEX(Treiber!$B$78:$B$81,BA$1-2026)),AZ35)</f>
        <v/>
      </c>
      <c r="BB35" s="21">
        <f>IF(AND(BB$2=1,BB$1&gt;2026),BA35*(1+INDEX(Treiber!$B$78:$B$81,BB$1-2026)),BA35)</f>
        <v/>
      </c>
    </row>
    <row r="36">
      <c r="A36" t="inlineStr">
        <is>
          <t>Fort-/Weiterbildungskosten (F)</t>
        </is>
      </c>
      <c r="B36" s="21">
        <f>Personalkosten!B91*300</f>
        <v/>
      </c>
      <c r="C36" s="21">
        <f>Personalkosten!C91*300</f>
        <v/>
      </c>
      <c r="D36" s="21">
        <f>Personalkosten!D91*300</f>
        <v/>
      </c>
      <c r="E36" s="21">
        <f>Personalkosten!E91*300</f>
        <v/>
      </c>
      <c r="F36" s="21">
        <f>Personalkosten!F91*300</f>
        <v/>
      </c>
      <c r="G36" s="21">
        <f>Personalkosten!G91*300</f>
        <v/>
      </c>
      <c r="H36" s="21">
        <f>Personalkosten!H91*300</f>
        <v/>
      </c>
      <c r="I36" s="21">
        <f>Personalkosten!I91*300</f>
        <v/>
      </c>
      <c r="J36" s="21">
        <f>Personalkosten!J91*300</f>
        <v/>
      </c>
      <c r="K36" s="21">
        <f>Personalkosten!K91*300</f>
        <v/>
      </c>
      <c r="L36" s="21">
        <f>Personalkosten!L91*300</f>
        <v/>
      </c>
      <c r="M36" s="21">
        <f>Personalkosten!M91*300</f>
        <v/>
      </c>
      <c r="N36" s="21">
        <f>Personalkosten!N91*300</f>
        <v/>
      </c>
      <c r="O36" s="21">
        <f>Personalkosten!O91*300</f>
        <v/>
      </c>
      <c r="P36" s="21">
        <f>Personalkosten!P91*300</f>
        <v/>
      </c>
      <c r="Q36" s="21">
        <f>Personalkosten!Q91*300</f>
        <v/>
      </c>
      <c r="R36" s="21">
        <f>Personalkosten!R91*300</f>
        <v/>
      </c>
      <c r="S36" s="21">
        <f>Personalkosten!S91*300</f>
        <v/>
      </c>
      <c r="T36" s="21">
        <f>Personalkosten!T91*300</f>
        <v/>
      </c>
      <c r="U36" s="21">
        <f>Personalkosten!U91*300</f>
        <v/>
      </c>
      <c r="V36" s="21">
        <f>Personalkosten!V91*300</f>
        <v/>
      </c>
      <c r="W36" s="21">
        <f>Personalkosten!W91*300</f>
        <v/>
      </c>
      <c r="X36" s="21">
        <f>Personalkosten!X91*300</f>
        <v/>
      </c>
      <c r="Y36" s="21">
        <f>Personalkosten!Y91*300</f>
        <v/>
      </c>
      <c r="Z36" s="21">
        <f>Personalkosten!Z91*300</f>
        <v/>
      </c>
      <c r="AA36" s="21">
        <f>Personalkosten!AA91*300</f>
        <v/>
      </c>
      <c r="AB36" s="21">
        <f>Personalkosten!AB91*300</f>
        <v/>
      </c>
      <c r="AC36" s="21">
        <f>Personalkosten!AC91*300</f>
        <v/>
      </c>
      <c r="AD36" s="21">
        <f>Personalkosten!AD91*300</f>
        <v/>
      </c>
      <c r="AE36" s="21">
        <f>Personalkosten!AE91*300</f>
        <v/>
      </c>
      <c r="AF36" s="21">
        <f>Personalkosten!AF91*300</f>
        <v/>
      </c>
      <c r="AG36" s="21">
        <f>Personalkosten!AG91*300</f>
        <v/>
      </c>
      <c r="AH36" s="21">
        <f>Personalkosten!AH91*300</f>
        <v/>
      </c>
      <c r="AI36" s="21">
        <f>Personalkosten!AI91*300</f>
        <v/>
      </c>
      <c r="AJ36" s="21">
        <f>Personalkosten!AJ91*300</f>
        <v/>
      </c>
      <c r="AK36" s="21">
        <f>Personalkosten!AK91*300</f>
        <v/>
      </c>
      <c r="AL36" s="21">
        <f>Personalkosten!AL91*300</f>
        <v/>
      </c>
      <c r="AM36" s="21">
        <f>Personalkosten!AM91*300</f>
        <v/>
      </c>
      <c r="AN36" s="21">
        <f>Personalkosten!AN91*300</f>
        <v/>
      </c>
      <c r="AO36" s="21">
        <f>Personalkosten!AO91*300</f>
        <v/>
      </c>
      <c r="AP36" s="21">
        <f>Personalkosten!AP91*300</f>
        <v/>
      </c>
      <c r="AQ36" s="21">
        <f>Personalkosten!AQ91*300</f>
        <v/>
      </c>
      <c r="AR36" s="21">
        <f>Personalkosten!AR91*300</f>
        <v/>
      </c>
      <c r="AS36" s="21">
        <f>Personalkosten!AS91*300</f>
        <v/>
      </c>
      <c r="AT36" s="21">
        <f>Personalkosten!AT91*300</f>
        <v/>
      </c>
      <c r="AU36" s="21">
        <f>Personalkosten!AU91*300</f>
        <v/>
      </c>
      <c r="AV36" s="21">
        <f>Personalkosten!AV91*300</f>
        <v/>
      </c>
      <c r="AW36" s="21">
        <f>Personalkosten!AW91*300</f>
        <v/>
      </c>
      <c r="AX36" s="21">
        <f>Personalkosten!AX91*300</f>
        <v/>
      </c>
      <c r="AY36" s="21">
        <f>Personalkosten!AY91*300</f>
        <v/>
      </c>
      <c r="AZ36" s="21">
        <f>Personalkosten!AZ91*300</f>
        <v/>
      </c>
      <c r="BA36" s="21">
        <f>Personalkosten!BA91*300</f>
        <v/>
      </c>
      <c r="BB36" s="21">
        <f>Personalkosten!BB91*300</f>
        <v/>
      </c>
    </row>
    <row r="37" customFormat="1" s="11">
      <c r="A37" s="1" t="inlineStr">
        <is>
          <t>Besondere Kosten</t>
        </is>
      </c>
      <c r="B37" s="25">
        <f>B22+B35+B36</f>
        <v/>
      </c>
      <c r="C37" s="25">
        <f>C22+C35+C36</f>
        <v/>
      </c>
      <c r="D37" s="25">
        <f>D22+D35+D36</f>
        <v/>
      </c>
      <c r="E37" s="25">
        <f>E22+E35+E36</f>
        <v/>
      </c>
      <c r="F37" s="25">
        <f>F22+F35+F36</f>
        <v/>
      </c>
      <c r="G37" s="25">
        <f>G22+G35+G36</f>
        <v/>
      </c>
      <c r="H37" s="25">
        <f>H22+H35+H36</f>
        <v/>
      </c>
      <c r="I37" s="25">
        <f>I22+I35+I36</f>
        <v/>
      </c>
      <c r="J37" s="25">
        <f>J22+J35+J36</f>
        <v/>
      </c>
      <c r="K37" s="25">
        <f>K22+K35+K36</f>
        <v/>
      </c>
      <c r="L37" s="25">
        <f>L22+L35+L36</f>
        <v/>
      </c>
      <c r="M37" s="25">
        <f>M22+M35+M36</f>
        <v/>
      </c>
      <c r="N37" s="25">
        <f>N22+N35+N36</f>
        <v/>
      </c>
      <c r="O37" s="25">
        <f>O22+O35+O36</f>
        <v/>
      </c>
      <c r="P37" s="25">
        <f>P22+P35+P36</f>
        <v/>
      </c>
      <c r="Q37" s="25">
        <f>Q22+Q35+Q36</f>
        <v/>
      </c>
      <c r="R37" s="25">
        <f>R22+R35+R36</f>
        <v/>
      </c>
      <c r="S37" s="25">
        <f>S22+S35+S36</f>
        <v/>
      </c>
      <c r="T37" s="25">
        <f>T22+T35+T36</f>
        <v/>
      </c>
      <c r="U37" s="25">
        <f>U22+U35+U36</f>
        <v/>
      </c>
      <c r="V37" s="25">
        <f>V22+V35+V36</f>
        <v/>
      </c>
      <c r="W37" s="25">
        <f>W22+W35+W36</f>
        <v/>
      </c>
      <c r="X37" s="25">
        <f>X22+X35+X36</f>
        <v/>
      </c>
      <c r="Y37" s="25">
        <f>Y22+Y35+Y36</f>
        <v/>
      </c>
      <c r="Z37" s="25">
        <f>Z22+Z35+Z36</f>
        <v/>
      </c>
      <c r="AA37" s="25">
        <f>AA22+AA35+AA36</f>
        <v/>
      </c>
      <c r="AB37" s="25">
        <f>AB22+AB35+AB36</f>
        <v/>
      </c>
      <c r="AC37" s="25">
        <f>AC22+AC35+AC36</f>
        <v/>
      </c>
      <c r="AD37" s="25">
        <f>AD22+AD35+AD36</f>
        <v/>
      </c>
      <c r="AE37" s="25">
        <f>AE22+AE35+AE36</f>
        <v/>
      </c>
      <c r="AF37" s="25">
        <f>AF22+AF35+AF36</f>
        <v/>
      </c>
      <c r="AG37" s="25">
        <f>AG22+AG35+AG36</f>
        <v/>
      </c>
      <c r="AH37" s="25">
        <f>AH22+AH35+AH36</f>
        <v/>
      </c>
      <c r="AI37" s="25">
        <f>AI22+AI35+AI36</f>
        <v/>
      </c>
      <c r="AJ37" s="25">
        <f>AJ22+AJ35+AJ36</f>
        <v/>
      </c>
      <c r="AK37" s="25">
        <f>AK22+AK35+AK36</f>
        <v/>
      </c>
      <c r="AL37" s="25">
        <f>AL22+AL35+AL36</f>
        <v/>
      </c>
      <c r="AM37" s="25">
        <f>AM22+AM35+AM36</f>
        <v/>
      </c>
      <c r="AN37" s="25">
        <f>AN22+AN35+AN36</f>
        <v/>
      </c>
      <c r="AO37" s="25">
        <f>AO22+AO35+AO36</f>
        <v/>
      </c>
      <c r="AP37" s="25">
        <f>AP22+AP35+AP36</f>
        <v/>
      </c>
      <c r="AQ37" s="25">
        <f>AQ22+AQ35+AQ36</f>
        <v/>
      </c>
      <c r="AR37" s="25">
        <f>AR22+AR35+AR36</f>
        <v/>
      </c>
      <c r="AS37" s="25">
        <f>AS22+AS35+AS36</f>
        <v/>
      </c>
      <c r="AT37" s="25">
        <f>AT22+AT35+AT36</f>
        <v/>
      </c>
      <c r="AU37" s="25">
        <f>AU22+AU35+AU36</f>
        <v/>
      </c>
      <c r="AV37" s="25">
        <f>AV22+AV35+AV36</f>
        <v/>
      </c>
      <c r="AW37" s="25">
        <f>AW22+AW35+AW36</f>
        <v/>
      </c>
      <c r="AX37" s="25">
        <f>AX22+AX35+AX36</f>
        <v/>
      </c>
      <c r="AY37" s="25">
        <f>AY22+AY35+AY36</f>
        <v/>
      </c>
      <c r="AZ37" s="25">
        <f>AZ22+AZ35+AZ36</f>
        <v/>
      </c>
      <c r="BA37" s="25">
        <f>BA22+BA35+BA36</f>
        <v/>
      </c>
      <c r="BB37" s="25">
        <f>BB22+BB35+BB36</f>
        <v/>
      </c>
    </row>
    <row r="38">
      <c r="A38" t="inlineStr">
        <is>
          <t>KFZ-Leasing (3 Fahrzeuge)</t>
        </is>
      </c>
      <c r="B38" s="21">
        <f>INT(Personalkosten!B90/Treiber!$B$4)*Treiber!$B$5</f>
        <v/>
      </c>
      <c r="C38" s="21">
        <f>INT(Personalkosten!C90/Treiber!$B$4)*Treiber!$B$5</f>
        <v/>
      </c>
      <c r="D38" s="21">
        <f>INT(Personalkosten!D90/Treiber!$B$4)*Treiber!$B$5</f>
        <v/>
      </c>
      <c r="E38" s="21">
        <f>INT(Personalkosten!E90/Treiber!$B$4)*Treiber!$B$5</f>
        <v/>
      </c>
      <c r="F38" s="21">
        <f>INT(Personalkosten!F90/Treiber!$B$4)*Treiber!$B$5</f>
        <v/>
      </c>
      <c r="G38" s="21">
        <f>INT(Personalkosten!G90/Treiber!$B$4)*Treiber!$B$5</f>
        <v/>
      </c>
      <c r="H38" s="21">
        <f>INT(Personalkosten!H90/Treiber!$B$4)*Treiber!$B$5</f>
        <v/>
      </c>
      <c r="I38" s="21">
        <f>INT(Personalkosten!I90/Treiber!$B$4)*Treiber!$B$5</f>
        <v/>
      </c>
      <c r="J38" s="21">
        <f>INT(Personalkosten!J90/Treiber!$B$4)*Treiber!$B$5</f>
        <v/>
      </c>
      <c r="K38" s="21">
        <f>INT(Personalkosten!K90/Treiber!$B$4)*Treiber!$B$5</f>
        <v/>
      </c>
      <c r="L38" s="21">
        <f>INT(Personalkosten!L90/Treiber!$B$4)*Treiber!$B$5</f>
        <v/>
      </c>
      <c r="M38" s="21">
        <f>INT(Personalkosten!M90/Treiber!$B$4)*Treiber!$B$5</f>
        <v/>
      </c>
      <c r="N38" s="21">
        <f>INT(Personalkosten!N90/Treiber!$B$4)*Treiber!$B$5</f>
        <v/>
      </c>
      <c r="O38" s="21">
        <f>INT(Personalkosten!O90/Treiber!$B$4)*Treiber!$B$5</f>
        <v/>
      </c>
      <c r="P38" s="21">
        <f>INT(Personalkosten!P90/Treiber!$B$4)*Treiber!$B$5</f>
        <v/>
      </c>
      <c r="Q38" s="21">
        <f>INT(Personalkosten!Q90/Treiber!$B$4)*Treiber!$B$5</f>
        <v/>
      </c>
      <c r="R38" s="21">
        <f>INT(Personalkosten!R90/Treiber!$B$4)*Treiber!$B$5</f>
        <v/>
      </c>
      <c r="S38" s="21">
        <f>INT(Personalkosten!S90/Treiber!$B$4)*Treiber!$B$5</f>
        <v/>
      </c>
      <c r="T38" s="21">
        <f>INT(Personalkosten!T90/Treiber!$B$4)*Treiber!$B$5</f>
        <v/>
      </c>
      <c r="U38" s="21">
        <f>INT(Personalkosten!U90/Treiber!$B$4)*Treiber!$B$5</f>
        <v/>
      </c>
      <c r="V38" s="21">
        <f>INT(Personalkosten!V90/Treiber!$B$4)*Treiber!$B$5</f>
        <v/>
      </c>
      <c r="W38" s="21">
        <f>INT(Personalkosten!W90/Treiber!$B$4)*Treiber!$B$5</f>
        <v/>
      </c>
      <c r="X38" s="21">
        <f>INT(Personalkosten!X90/Treiber!$B$4)*Treiber!$B$5</f>
        <v/>
      </c>
      <c r="Y38" s="21">
        <f>INT(Personalkosten!Y90/Treiber!$B$4)*Treiber!$B$5</f>
        <v/>
      </c>
      <c r="Z38" s="21">
        <f>INT(Personalkosten!Z90/Treiber!$B$4)*Treiber!$B$5</f>
        <v/>
      </c>
      <c r="AA38" s="21">
        <f>INT(Personalkosten!AA90/Treiber!$B$4)*Treiber!$B$5</f>
        <v/>
      </c>
      <c r="AB38" s="21">
        <f>INT(Personalkosten!AB90/Treiber!$B$4)*Treiber!$B$5</f>
        <v/>
      </c>
      <c r="AC38" s="21">
        <f>INT(Personalkosten!AC90/Treiber!$B$4)*Treiber!$B$5</f>
        <v/>
      </c>
      <c r="AD38" s="21">
        <f>INT(Personalkosten!AD90/Treiber!$B$4)*Treiber!$B$5</f>
        <v/>
      </c>
      <c r="AE38" s="21">
        <f>INT(Personalkosten!AE90/Treiber!$B$4)*Treiber!$B$5</f>
        <v/>
      </c>
      <c r="AF38" s="21">
        <f>INT(Personalkosten!AF90/Treiber!$B$4)*Treiber!$B$5</f>
        <v/>
      </c>
      <c r="AG38" s="21">
        <f>INT(Personalkosten!AG90/Treiber!$B$4)*Treiber!$B$5</f>
        <v/>
      </c>
      <c r="AH38" s="21">
        <f>INT(Personalkosten!AH90/Treiber!$B$4)*Treiber!$B$5</f>
        <v/>
      </c>
      <c r="AI38" s="21">
        <f>INT(Personalkosten!AI90/Treiber!$B$4)*Treiber!$B$5</f>
        <v/>
      </c>
      <c r="AJ38" s="21">
        <f>INT(Personalkosten!AJ90/Treiber!$B$4)*Treiber!$B$5</f>
        <v/>
      </c>
      <c r="AK38" s="21">
        <f>INT(Personalkosten!AK90/Treiber!$B$4)*Treiber!$B$5</f>
        <v/>
      </c>
      <c r="AL38" s="21">
        <f>INT(Personalkosten!AL90/Treiber!$B$4)*Treiber!$B$5</f>
        <v/>
      </c>
      <c r="AM38" s="21">
        <f>INT(Personalkosten!AM90/Treiber!$B$4)*Treiber!$B$5</f>
        <v/>
      </c>
      <c r="AN38" s="21">
        <f>INT(Personalkosten!AN90/Treiber!$B$4)*Treiber!$B$5</f>
        <v/>
      </c>
      <c r="AO38" s="21">
        <f>INT(Personalkosten!AO90/Treiber!$B$4)*Treiber!$B$5</f>
        <v/>
      </c>
      <c r="AP38" s="21">
        <f>INT(Personalkosten!AP90/Treiber!$B$4)*Treiber!$B$5</f>
        <v/>
      </c>
      <c r="AQ38" s="21">
        <f>INT(Personalkosten!AQ90/Treiber!$B$4)*Treiber!$B$5</f>
        <v/>
      </c>
      <c r="AR38" s="21">
        <f>INT(Personalkosten!AR90/Treiber!$B$4)*Treiber!$B$5</f>
        <v/>
      </c>
      <c r="AS38" s="21">
        <f>INT(Personalkosten!AS90/Treiber!$B$4)*Treiber!$B$5</f>
        <v/>
      </c>
      <c r="AT38" s="21">
        <f>INT(Personalkosten!AT90/Treiber!$B$4)*Treiber!$B$5</f>
        <v/>
      </c>
      <c r="AU38" s="21">
        <f>INT(Personalkosten!AU90/Treiber!$B$4)*Treiber!$B$5</f>
        <v/>
      </c>
      <c r="AV38" s="21">
        <f>INT(Personalkosten!AV90/Treiber!$B$4)*Treiber!$B$5</f>
        <v/>
      </c>
      <c r="AW38" s="21">
        <f>INT(Personalkosten!AW90/Treiber!$B$4)*Treiber!$B$5</f>
        <v/>
      </c>
      <c r="AX38" s="21">
        <f>INT(Personalkosten!AX90/Treiber!$B$4)*Treiber!$B$5</f>
        <v/>
      </c>
      <c r="AY38" s="21">
        <f>INT(Personalkosten!AY90/Treiber!$B$4)*Treiber!$B$5</f>
        <v/>
      </c>
      <c r="AZ38" s="21">
        <f>INT(Personalkosten!AZ90/Treiber!$B$4)*Treiber!$B$5</f>
        <v/>
      </c>
      <c r="BA38" s="21">
        <f>INT(Personalkosten!BA90/Treiber!$B$4)*Treiber!$B$5</f>
        <v/>
      </c>
      <c r="BB38" s="21">
        <f>INT(Personalkosten!BB90/Treiber!$B$4)*Treiber!$B$5</f>
        <v/>
      </c>
    </row>
    <row r="39">
      <c r="A39" t="inlineStr">
        <is>
          <t>Kosten Warenabgabe (M)</t>
        </is>
      </c>
      <c r="B39" s="21" t="n">
        <v>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0</v>
      </c>
      <c r="L39" s="21" t="n">
        <v>0</v>
      </c>
      <c r="M39" s="21" t="n">
        <v>0</v>
      </c>
      <c r="N39" s="21" t="n">
        <v>0</v>
      </c>
      <c r="O39" s="21" t="n">
        <v>0</v>
      </c>
      <c r="P39" s="21" t="n">
        <v>0</v>
      </c>
      <c r="Q39" s="21" t="n">
        <v>0</v>
      </c>
      <c r="R39" s="21" t="n">
        <v>0</v>
      </c>
      <c r="S39" s="21" t="n">
        <v>0</v>
      </c>
      <c r="T39" s="21" t="n">
        <v>0</v>
      </c>
      <c r="U39" s="21" t="n">
        <v>0</v>
      </c>
      <c r="V39" s="21" t="n">
        <v>0</v>
      </c>
      <c r="W39" s="21" t="n">
        <v>0</v>
      </c>
      <c r="X39" s="21" t="n">
        <v>0</v>
      </c>
      <c r="Y39" s="21" t="n">
        <v>0</v>
      </c>
      <c r="Z39" s="21" t="n">
        <v>0</v>
      </c>
      <c r="AA39" s="21" t="n">
        <v>0</v>
      </c>
      <c r="AB39" s="21" t="n">
        <v>0</v>
      </c>
      <c r="AC39" s="21" t="n">
        <v>0</v>
      </c>
      <c r="AD39" s="21" t="n">
        <v>0</v>
      </c>
      <c r="AE39" s="21" t="n">
        <v>0</v>
      </c>
      <c r="AF39" s="21" t="n">
        <v>0</v>
      </c>
      <c r="AG39" s="21" t="n">
        <v>0</v>
      </c>
      <c r="AH39" s="21" t="n">
        <v>0</v>
      </c>
      <c r="AI39" s="21" t="n">
        <v>0</v>
      </c>
      <c r="AJ39" s="21" t="n">
        <v>0</v>
      </c>
      <c r="AK39" s="21" t="n">
        <v>0</v>
      </c>
      <c r="AL39" s="21" t="n">
        <v>0</v>
      </c>
      <c r="AM39" s="21" t="n">
        <v>0</v>
      </c>
      <c r="AN39" s="21" t="n">
        <v>0</v>
      </c>
      <c r="AO39" s="21" t="n">
        <v>0</v>
      </c>
      <c r="AP39" s="21" t="n">
        <v>0</v>
      </c>
      <c r="AQ39" s="21" t="n">
        <v>0</v>
      </c>
      <c r="AR39" s="21" t="n">
        <v>0</v>
      </c>
      <c r="AS39" s="21" t="n">
        <v>0</v>
      </c>
      <c r="AT39" s="21" t="n">
        <v>0</v>
      </c>
      <c r="AU39" s="21" t="n">
        <v>0</v>
      </c>
      <c r="AV39" s="21" t="n">
        <v>0</v>
      </c>
      <c r="AW39" s="21" t="n">
        <v>0</v>
      </c>
      <c r="AX39" s="21" t="n">
        <v>0</v>
      </c>
      <c r="AY39" s="21" t="n">
        <v>0</v>
      </c>
      <c r="AZ39" s="21" t="n">
        <v>0</v>
      </c>
      <c r="BA39" s="21" t="n">
        <v>0</v>
      </c>
      <c r="BB39" s="21" t="n">
        <v>0</v>
      </c>
    </row>
    <row r="40">
      <c r="A40" t="inlineStr">
        <is>
          <t>Reparatur/Instandh. (M)</t>
        </is>
      </c>
      <c r="B40" s="21" t="n">
        <v>0</v>
      </c>
      <c r="C40" s="21" t="n">
        <v>0</v>
      </c>
      <c r="D40" s="21" t="n">
        <v>50</v>
      </c>
      <c r="E40" s="21" t="n">
        <v>50</v>
      </c>
      <c r="F40" s="21" t="n">
        <v>50</v>
      </c>
      <c r="G40" s="21">
        <f>IF(AND(G$2=1,G$1&gt;2026),F40*(1+INDEX(Treiber!$B$78:$B$81,G$1-2026)),F40)</f>
        <v/>
      </c>
      <c r="H40" s="21">
        <f>IF(AND(H$2=1,H$1&gt;2026),G40*(1+INDEX(Treiber!$B$78:$B$81,H$1-2026)),G40)</f>
        <v/>
      </c>
      <c r="I40" s="21">
        <f>IF(AND(I$2=1,I$1&gt;2026),H40*(1+INDEX(Treiber!$B$78:$B$81,I$1-2026)),H40)</f>
        <v/>
      </c>
      <c r="J40" s="21">
        <f>IF(AND(J$2=1,J$1&gt;2026),I40*(1+INDEX(Treiber!$B$78:$B$81,J$1-2026)),I40)</f>
        <v/>
      </c>
      <c r="K40" s="21">
        <f>IF(AND(K$2=1,K$1&gt;2026),J40*(1+INDEX(Treiber!$B$78:$B$81,K$1-2026)),J40)</f>
        <v/>
      </c>
      <c r="L40" s="21">
        <f>IF(AND(L$2=1,L$1&gt;2026),K40*(1+INDEX(Treiber!$B$78:$B$81,L$1-2026)),K40)</f>
        <v/>
      </c>
      <c r="M40" s="21">
        <f>IF(AND(M$2=1,M$1&gt;2026),L40*(1+INDEX(Treiber!$B$78:$B$81,M$1-2026)),L40)</f>
        <v/>
      </c>
      <c r="N40" s="21">
        <f>IF(AND(N$2=1,N$1&gt;2026),M40*(1+INDEX(Treiber!$B$78:$B$81,N$1-2026)),M40)</f>
        <v/>
      </c>
      <c r="O40" s="21">
        <f>IF(AND(O$2=1,O$1&gt;2026),N40*(1+INDEX(Treiber!$B$78:$B$81,O$1-2026)),N40)</f>
        <v/>
      </c>
      <c r="P40" s="21">
        <f>IF(AND(P$2=1,P$1&gt;2026),O40*(1+INDEX(Treiber!$B$78:$B$81,P$1-2026)),O40)</f>
        <v/>
      </c>
      <c r="Q40" s="21">
        <f>IF(AND(Q$2=1,Q$1&gt;2026),P40*(1+INDEX(Treiber!$B$78:$B$81,Q$1-2026)),P40)</f>
        <v/>
      </c>
      <c r="R40" s="21">
        <f>IF(AND(R$2=1,R$1&gt;2026),Q40*(1+INDEX(Treiber!$B$78:$B$81,R$1-2026)),Q40)</f>
        <v/>
      </c>
      <c r="S40" s="21">
        <f>IF(AND(S$2=1,S$1&gt;2026),R40*(1+INDEX(Treiber!$B$78:$B$81,S$1-2026)),R40)</f>
        <v/>
      </c>
      <c r="T40" s="21">
        <f>IF(AND(T$2=1,T$1&gt;2026),S40*(1+INDEX(Treiber!$B$78:$B$81,T$1-2026)),S40)</f>
        <v/>
      </c>
      <c r="U40" s="21">
        <f>IF(AND(U$2=1,U$1&gt;2026),T40*(1+INDEX(Treiber!$B$78:$B$81,U$1-2026)),T40)</f>
        <v/>
      </c>
      <c r="V40" s="21">
        <f>IF(AND(V$2=1,V$1&gt;2026),U40*(1+INDEX(Treiber!$B$78:$B$81,V$1-2026)),U40)</f>
        <v/>
      </c>
      <c r="W40" s="21">
        <f>IF(AND(W$2=1,W$1&gt;2026),V40*(1+INDEX(Treiber!$B$78:$B$81,W$1-2026)),V40)</f>
        <v/>
      </c>
      <c r="X40" s="21">
        <f>IF(AND(X$2=1,X$1&gt;2026),W40*(1+INDEX(Treiber!$B$78:$B$81,X$1-2026)),W40)</f>
        <v/>
      </c>
      <c r="Y40" s="21">
        <f>IF(AND(Y$2=1,Y$1&gt;2026),X40*(1+INDEX(Treiber!$B$78:$B$81,Y$1-2026)),X40)</f>
        <v/>
      </c>
      <c r="Z40" s="21">
        <f>IF(AND(Z$2=1,Z$1&gt;2026),Y40*(1+INDEX(Treiber!$B$78:$B$81,Z$1-2026)),Y40)</f>
        <v/>
      </c>
      <c r="AA40" s="21">
        <f>IF(AND(AA$2=1,AA$1&gt;2026),Z40*(1+INDEX(Treiber!$B$78:$B$81,AA$1-2026)),Z40)</f>
        <v/>
      </c>
      <c r="AB40" s="21">
        <f>IF(AND(AB$2=1,AB$1&gt;2026),AA40*(1+INDEX(Treiber!$B$78:$B$81,AB$1-2026)),AA40)</f>
        <v/>
      </c>
      <c r="AC40" s="21">
        <f>IF(AND(AC$2=1,AC$1&gt;2026),AB40*(1+INDEX(Treiber!$B$78:$B$81,AC$1-2026)),AB40)</f>
        <v/>
      </c>
      <c r="AD40" s="21">
        <f>IF(AND(AD$2=1,AD$1&gt;2026),AC40*(1+INDEX(Treiber!$B$78:$B$81,AD$1-2026)),AC40)</f>
        <v/>
      </c>
      <c r="AE40" s="21">
        <f>IF(AND(AE$2=1,AE$1&gt;2026),AD40*(1+INDEX(Treiber!$B$78:$B$81,AE$1-2026)),AD40)</f>
        <v/>
      </c>
      <c r="AF40" s="21">
        <f>IF(AND(AF$2=1,AF$1&gt;2026),AE40*(1+INDEX(Treiber!$B$78:$B$81,AF$1-2026)),AE40)</f>
        <v/>
      </c>
      <c r="AG40" s="21">
        <f>IF(AND(AG$2=1,AG$1&gt;2026),AF40*(1+INDEX(Treiber!$B$78:$B$81,AG$1-2026)),AF40)</f>
        <v/>
      </c>
      <c r="AH40" s="21">
        <f>IF(AND(AH$2=1,AH$1&gt;2026),AG40*(1+INDEX(Treiber!$B$78:$B$81,AH$1-2026)),AG40)</f>
        <v/>
      </c>
      <c r="AI40" s="21">
        <f>IF(AND(AI$2=1,AI$1&gt;2026),AH40*(1+INDEX(Treiber!$B$78:$B$81,AI$1-2026)),AH40)</f>
        <v/>
      </c>
      <c r="AJ40" s="21">
        <f>IF(AND(AJ$2=1,AJ$1&gt;2026),AI40*(1+INDEX(Treiber!$B$78:$B$81,AJ$1-2026)),AI40)</f>
        <v/>
      </c>
      <c r="AK40" s="21">
        <f>IF(AND(AK$2=1,AK$1&gt;2026),AJ40*(1+INDEX(Treiber!$B$78:$B$81,AK$1-2026)),AJ40)</f>
        <v/>
      </c>
      <c r="AL40" s="21">
        <f>IF(AND(AL$2=1,AL$1&gt;2026),AK40*(1+INDEX(Treiber!$B$78:$B$81,AL$1-2026)),AK40)</f>
        <v/>
      </c>
      <c r="AM40" s="21">
        <f>IF(AND(AM$2=1,AM$1&gt;2026),AL40*(1+INDEX(Treiber!$B$78:$B$81,AM$1-2026)),AL40)</f>
        <v/>
      </c>
      <c r="AN40" s="21">
        <f>IF(AND(AN$2=1,AN$1&gt;2026),AM40*(1+INDEX(Treiber!$B$78:$B$81,AN$1-2026)),AM40)</f>
        <v/>
      </c>
      <c r="AO40" s="21">
        <f>IF(AND(AO$2=1,AO$1&gt;2026),AN40*(1+INDEX(Treiber!$B$78:$B$81,AO$1-2026)),AN40)</f>
        <v/>
      </c>
      <c r="AP40" s="21">
        <f>IF(AND(AP$2=1,AP$1&gt;2026),AO40*(1+INDEX(Treiber!$B$78:$B$81,AP$1-2026)),AO40)</f>
        <v/>
      </c>
      <c r="AQ40" s="21">
        <f>IF(AND(AQ$2=1,AQ$1&gt;2026),AP40*(1+INDEX(Treiber!$B$78:$B$81,AQ$1-2026)),AP40)</f>
        <v/>
      </c>
      <c r="AR40" s="21">
        <f>IF(AND(AR$2=1,AR$1&gt;2026),AQ40*(1+INDEX(Treiber!$B$78:$B$81,AR$1-2026)),AQ40)</f>
        <v/>
      </c>
      <c r="AS40" s="21">
        <f>IF(AND(AS$2=1,AS$1&gt;2026),AR40*(1+INDEX(Treiber!$B$78:$B$81,AS$1-2026)),AR40)</f>
        <v/>
      </c>
      <c r="AT40" s="21">
        <f>IF(AND(AT$2=1,AT$1&gt;2026),AS40*(1+INDEX(Treiber!$B$78:$B$81,AT$1-2026)),AS40)</f>
        <v/>
      </c>
      <c r="AU40" s="21">
        <f>IF(AND(AU$2=1,AU$1&gt;2026),AT40*(1+INDEX(Treiber!$B$78:$B$81,AU$1-2026)),AT40)</f>
        <v/>
      </c>
      <c r="AV40" s="21">
        <f>IF(AND(AV$2=1,AV$1&gt;2026),AU40*(1+INDEX(Treiber!$B$78:$B$81,AV$1-2026)),AU40)</f>
        <v/>
      </c>
      <c r="AW40" s="21">
        <f>IF(AND(AW$2=1,AW$1&gt;2026),AV40*(1+INDEX(Treiber!$B$78:$B$81,AW$1-2026)),AV40)</f>
        <v/>
      </c>
      <c r="AX40" s="21">
        <f>IF(AND(AX$2=1,AX$1&gt;2026),AW40*(1+INDEX(Treiber!$B$78:$B$81,AX$1-2026)),AW40)</f>
        <v/>
      </c>
      <c r="AY40" s="21">
        <f>IF(AND(AY$2=1,AY$1&gt;2026),AX40*(1+INDEX(Treiber!$B$78:$B$81,AY$1-2026)),AX40)</f>
        <v/>
      </c>
      <c r="AZ40" s="21">
        <f>IF(AND(AZ$2=1,AZ$1&gt;2026),AY40*(1+INDEX(Treiber!$B$78:$B$81,AZ$1-2026)),AY40)</f>
        <v/>
      </c>
      <c r="BA40" s="21">
        <f>IF(AND(BA$2=1,BA$1&gt;2026),AZ40*(1+INDEX(Treiber!$B$78:$B$81,BA$1-2026)),AZ40)</f>
        <v/>
      </c>
      <c r="BB40" s="21">
        <f>IF(AND(BB$2=1,BB$1&gt;2026),BA40*(1+INDEX(Treiber!$B$78:$B$81,BB$1-2026)),BA40)</f>
        <v/>
      </c>
    </row>
    <row r="41">
      <c r="A41" t="inlineStr">
        <is>
          <t>Internet/Mobilfunk (F)</t>
        </is>
      </c>
      <c r="B41" s="21">
        <f>Personalkosten!B90*50</f>
        <v/>
      </c>
      <c r="C41" s="21">
        <f>Personalkosten!C90*50</f>
        <v/>
      </c>
      <c r="D41" s="21">
        <f>Personalkosten!D90*50</f>
        <v/>
      </c>
      <c r="E41" s="21">
        <f>Personalkosten!E90*50</f>
        <v/>
      </c>
      <c r="F41" s="21">
        <f>Personalkosten!F90*50</f>
        <v/>
      </c>
      <c r="G41" s="21">
        <f>Personalkosten!G90*50</f>
        <v/>
      </c>
      <c r="H41" s="21">
        <f>Personalkosten!H90*50</f>
        <v/>
      </c>
      <c r="I41" s="21">
        <f>Personalkosten!I90*50</f>
        <v/>
      </c>
      <c r="J41" s="21">
        <f>Personalkosten!J90*50</f>
        <v/>
      </c>
      <c r="K41" s="21">
        <f>Personalkosten!K90*50</f>
        <v/>
      </c>
      <c r="L41" s="21">
        <f>Personalkosten!L90*50</f>
        <v/>
      </c>
      <c r="M41" s="21">
        <f>Personalkosten!M90*50</f>
        <v/>
      </c>
      <c r="N41" s="21">
        <f>Personalkosten!N90*50</f>
        <v/>
      </c>
      <c r="O41" s="21">
        <f>Personalkosten!O90*50</f>
        <v/>
      </c>
      <c r="P41" s="21">
        <f>Personalkosten!P90*50</f>
        <v/>
      </c>
      <c r="Q41" s="21">
        <f>Personalkosten!Q90*50</f>
        <v/>
      </c>
      <c r="R41" s="21">
        <f>Personalkosten!R90*50</f>
        <v/>
      </c>
      <c r="S41" s="21">
        <f>Personalkosten!S90*50</f>
        <v/>
      </c>
      <c r="T41" s="21">
        <f>Personalkosten!T90*50</f>
        <v/>
      </c>
      <c r="U41" s="21">
        <f>Personalkosten!U90*50</f>
        <v/>
      </c>
      <c r="V41" s="21">
        <f>Personalkosten!V90*50</f>
        <v/>
      </c>
      <c r="W41" s="21">
        <f>Personalkosten!W90*50</f>
        <v/>
      </c>
      <c r="X41" s="21">
        <f>Personalkosten!X90*50</f>
        <v/>
      </c>
      <c r="Y41" s="21">
        <f>Personalkosten!Y90*50</f>
        <v/>
      </c>
      <c r="Z41" s="21">
        <f>Personalkosten!Z90*50</f>
        <v/>
      </c>
      <c r="AA41" s="21">
        <f>Personalkosten!AA90*50</f>
        <v/>
      </c>
      <c r="AB41" s="21">
        <f>Personalkosten!AB90*50</f>
        <v/>
      </c>
      <c r="AC41" s="21">
        <f>Personalkosten!AC90*50</f>
        <v/>
      </c>
      <c r="AD41" s="21">
        <f>Personalkosten!AD90*50</f>
        <v/>
      </c>
      <c r="AE41" s="21">
        <f>Personalkosten!AE90*50</f>
        <v/>
      </c>
      <c r="AF41" s="21">
        <f>Personalkosten!AF90*50</f>
        <v/>
      </c>
      <c r="AG41" s="21">
        <f>Personalkosten!AG90*50</f>
        <v/>
      </c>
      <c r="AH41" s="21">
        <f>Personalkosten!AH90*50</f>
        <v/>
      </c>
      <c r="AI41" s="21">
        <f>Personalkosten!AI90*50</f>
        <v/>
      </c>
      <c r="AJ41" s="21">
        <f>Personalkosten!AJ90*50</f>
        <v/>
      </c>
      <c r="AK41" s="21">
        <f>Personalkosten!AK90*50</f>
        <v/>
      </c>
      <c r="AL41" s="21">
        <f>Personalkosten!AL90*50</f>
        <v/>
      </c>
      <c r="AM41" s="21">
        <f>Personalkosten!AM90*50</f>
        <v/>
      </c>
      <c r="AN41" s="21">
        <f>Personalkosten!AN90*50</f>
        <v/>
      </c>
      <c r="AO41" s="21">
        <f>Personalkosten!AO90*50</f>
        <v/>
      </c>
      <c r="AP41" s="21">
        <f>Personalkosten!AP90*50</f>
        <v/>
      </c>
      <c r="AQ41" s="21">
        <f>Personalkosten!AQ90*50</f>
        <v/>
      </c>
      <c r="AR41" s="21">
        <f>Personalkosten!AR90*50</f>
        <v/>
      </c>
      <c r="AS41" s="21">
        <f>Personalkosten!AS90*50</f>
        <v/>
      </c>
      <c r="AT41" s="21">
        <f>Personalkosten!AT90*50</f>
        <v/>
      </c>
      <c r="AU41" s="21">
        <f>Personalkosten!AU90*50</f>
        <v/>
      </c>
      <c r="AV41" s="21">
        <f>Personalkosten!AV90*50</f>
        <v/>
      </c>
      <c r="AW41" s="21">
        <f>Personalkosten!AW90*50</f>
        <v/>
      </c>
      <c r="AX41" s="21">
        <f>Personalkosten!AX90*50</f>
        <v/>
      </c>
      <c r="AY41" s="21">
        <f>Personalkosten!AY90*50</f>
        <v/>
      </c>
      <c r="AZ41" s="21">
        <f>Personalkosten!AZ90*50</f>
        <v/>
      </c>
      <c r="BA41" s="21">
        <f>Personalkosten!BA90*50</f>
        <v/>
      </c>
      <c r="BB41" s="21">
        <f>Personalkosten!BB90*50</f>
        <v/>
      </c>
    </row>
    <row r="42">
      <c r="A42" t="inlineStr">
        <is>
          <t>Bank-/Kreditkartengebühren (M)</t>
        </is>
      </c>
      <c r="B42" s="21">
        <f>Personalkosten!B90*Treiber!$B$20</f>
        <v/>
      </c>
      <c r="C42" s="21">
        <f>Personalkosten!C90*Treiber!$B$20</f>
        <v/>
      </c>
      <c r="D42" s="21">
        <f>Personalkosten!D90*Treiber!$B$20</f>
        <v/>
      </c>
      <c r="E42" s="21">
        <f>Personalkosten!E90*Treiber!$B$20</f>
        <v/>
      </c>
      <c r="F42" s="21">
        <f>Personalkosten!F90*Treiber!$B$20</f>
        <v/>
      </c>
      <c r="G42" s="21">
        <f>Personalkosten!G90*Treiber!$B$20</f>
        <v/>
      </c>
      <c r="H42" s="21">
        <f>Personalkosten!H90*Treiber!$B$20</f>
        <v/>
      </c>
      <c r="I42" s="21">
        <f>Personalkosten!I90*Treiber!$B$20</f>
        <v/>
      </c>
      <c r="J42" s="21">
        <f>Personalkosten!J90*Treiber!$B$20</f>
        <v/>
      </c>
      <c r="K42" s="21">
        <f>Personalkosten!K90*Treiber!$B$20</f>
        <v/>
      </c>
      <c r="L42" s="21">
        <f>Personalkosten!L90*Treiber!$B$20</f>
        <v/>
      </c>
      <c r="M42" s="21">
        <f>Personalkosten!M90*Treiber!$B$20</f>
        <v/>
      </c>
      <c r="N42" s="21">
        <f>Personalkosten!N90*Treiber!$B$20</f>
        <v/>
      </c>
      <c r="O42" s="21">
        <f>Personalkosten!O90*Treiber!$B$20</f>
        <v/>
      </c>
      <c r="P42" s="21">
        <f>Personalkosten!P90*Treiber!$B$20</f>
        <v/>
      </c>
      <c r="Q42" s="21">
        <f>Personalkosten!Q90*Treiber!$B$20</f>
        <v/>
      </c>
      <c r="R42" s="21">
        <f>Personalkosten!R90*Treiber!$B$20</f>
        <v/>
      </c>
      <c r="S42" s="21">
        <f>Personalkosten!S90*Treiber!$B$20</f>
        <v/>
      </c>
      <c r="T42" s="21">
        <f>Personalkosten!T90*Treiber!$B$20</f>
        <v/>
      </c>
      <c r="U42" s="21">
        <f>Personalkosten!U90*Treiber!$B$20</f>
        <v/>
      </c>
      <c r="V42" s="21">
        <f>Personalkosten!V90*Treiber!$B$20</f>
        <v/>
      </c>
      <c r="W42" s="21">
        <f>Personalkosten!W90*Treiber!$B$20</f>
        <v/>
      </c>
      <c r="X42" s="21">
        <f>Personalkosten!X90*Treiber!$B$20</f>
        <v/>
      </c>
      <c r="Y42" s="21">
        <f>Personalkosten!Y90*Treiber!$B$20</f>
        <v/>
      </c>
      <c r="Z42" s="21">
        <f>Personalkosten!Z90*Treiber!$B$20</f>
        <v/>
      </c>
      <c r="AA42" s="21">
        <f>Personalkosten!AA90*Treiber!$B$20</f>
        <v/>
      </c>
      <c r="AB42" s="21">
        <f>Personalkosten!AB90*Treiber!$B$20</f>
        <v/>
      </c>
      <c r="AC42" s="21">
        <f>Personalkosten!AC90*Treiber!$B$20</f>
        <v/>
      </c>
      <c r="AD42" s="21">
        <f>Personalkosten!AD90*Treiber!$B$20</f>
        <v/>
      </c>
      <c r="AE42" s="21">
        <f>Personalkosten!AE90*Treiber!$B$20</f>
        <v/>
      </c>
      <c r="AF42" s="21">
        <f>Personalkosten!AF90*Treiber!$B$20</f>
        <v/>
      </c>
      <c r="AG42" s="21">
        <f>Personalkosten!AG90*Treiber!$B$20</f>
        <v/>
      </c>
      <c r="AH42" s="21">
        <f>Personalkosten!AH90*Treiber!$B$20</f>
        <v/>
      </c>
      <c r="AI42" s="21">
        <f>Personalkosten!AI90*Treiber!$B$20</f>
        <v/>
      </c>
      <c r="AJ42" s="21">
        <f>Personalkosten!AJ90*Treiber!$B$20</f>
        <v/>
      </c>
      <c r="AK42" s="21">
        <f>Personalkosten!AK90*Treiber!$B$20</f>
        <v/>
      </c>
      <c r="AL42" s="21">
        <f>Personalkosten!AL90*Treiber!$B$20</f>
        <v/>
      </c>
      <c r="AM42" s="21">
        <f>Personalkosten!AM90*Treiber!$B$20</f>
        <v/>
      </c>
      <c r="AN42" s="21">
        <f>Personalkosten!AN90*Treiber!$B$20</f>
        <v/>
      </c>
      <c r="AO42" s="21">
        <f>Personalkosten!AO90*Treiber!$B$20</f>
        <v/>
      </c>
      <c r="AP42" s="21">
        <f>Personalkosten!AP90*Treiber!$B$20</f>
        <v/>
      </c>
      <c r="AQ42" s="21">
        <f>Personalkosten!AQ90*Treiber!$B$20</f>
        <v/>
      </c>
      <c r="AR42" s="21">
        <f>Personalkosten!AR90*Treiber!$B$20</f>
        <v/>
      </c>
      <c r="AS42" s="21">
        <f>Personalkosten!AS90*Treiber!$B$20</f>
        <v/>
      </c>
      <c r="AT42" s="21">
        <f>Personalkosten!AT90*Treiber!$B$20</f>
        <v/>
      </c>
      <c r="AU42" s="21">
        <f>Personalkosten!AU90*Treiber!$B$20</f>
        <v/>
      </c>
      <c r="AV42" s="21">
        <f>Personalkosten!AV90*Treiber!$B$20</f>
        <v/>
      </c>
      <c r="AW42" s="21">
        <f>Personalkosten!AW90*Treiber!$B$20</f>
        <v/>
      </c>
      <c r="AX42" s="21">
        <f>Personalkosten!AX90*Treiber!$B$20</f>
        <v/>
      </c>
      <c r="AY42" s="21">
        <f>Personalkosten!AY90*Treiber!$B$20</f>
        <v/>
      </c>
      <c r="AZ42" s="21">
        <f>Personalkosten!AZ90*Treiber!$B$20</f>
        <v/>
      </c>
      <c r="BA42" s="21">
        <f>Personalkosten!BA90*Treiber!$B$20</f>
        <v/>
      </c>
      <c r="BB42" s="21">
        <f>Personalkosten!BB90*Treiber!$B$20</f>
        <v/>
      </c>
    </row>
    <row r="43">
      <c r="A43" t="inlineStr">
        <is>
          <t>KI Tools (M)</t>
        </is>
      </c>
      <c r="B43" s="21">
        <f>Personalkosten!B90*Treiber!$B$19</f>
        <v/>
      </c>
      <c r="C43" s="21">
        <f>Personalkosten!C90*Treiber!$B$19</f>
        <v/>
      </c>
      <c r="D43" s="21">
        <f>Personalkosten!D90*Treiber!$B$19</f>
        <v/>
      </c>
      <c r="E43" s="21">
        <f>Personalkosten!E90*Treiber!$B$19</f>
        <v/>
      </c>
      <c r="F43" s="21">
        <f>Personalkosten!F90*Treiber!$B$19</f>
        <v/>
      </c>
      <c r="G43" s="21">
        <f>Personalkosten!G90*Treiber!$B$19</f>
        <v/>
      </c>
      <c r="H43" s="21">
        <f>Personalkosten!H90*Treiber!$B$19</f>
        <v/>
      </c>
      <c r="I43" s="21">
        <f>Personalkosten!I90*Treiber!$B$19</f>
        <v/>
      </c>
      <c r="J43" s="21">
        <f>Personalkosten!J90*Treiber!$B$19</f>
        <v/>
      </c>
      <c r="K43" s="21">
        <f>Personalkosten!K90*Treiber!$B$19</f>
        <v/>
      </c>
      <c r="L43" s="21">
        <f>Personalkosten!L90*Treiber!$B$19</f>
        <v/>
      </c>
      <c r="M43" s="21">
        <f>Personalkosten!M90*Treiber!$B$19</f>
        <v/>
      </c>
      <c r="N43" s="21">
        <f>Personalkosten!N90*Treiber!$B$19</f>
        <v/>
      </c>
      <c r="O43" s="21">
        <f>Personalkosten!O90*Treiber!$B$19</f>
        <v/>
      </c>
      <c r="P43" s="21">
        <f>Personalkosten!P90*Treiber!$B$19</f>
        <v/>
      </c>
      <c r="Q43" s="21">
        <f>Personalkosten!Q90*Treiber!$B$19</f>
        <v/>
      </c>
      <c r="R43" s="21">
        <f>Personalkosten!R90*Treiber!$B$19</f>
        <v/>
      </c>
      <c r="S43" s="21">
        <f>Personalkosten!S90*Treiber!$B$19</f>
        <v/>
      </c>
      <c r="T43" s="21">
        <f>Personalkosten!T90*Treiber!$B$19</f>
        <v/>
      </c>
      <c r="U43" s="21">
        <f>Personalkosten!U90*Treiber!$B$19</f>
        <v/>
      </c>
      <c r="V43" s="21">
        <f>Personalkosten!V90*Treiber!$B$19</f>
        <v/>
      </c>
      <c r="W43" s="21">
        <f>Personalkosten!W90*Treiber!$B$19</f>
        <v/>
      </c>
      <c r="X43" s="21">
        <f>Personalkosten!X90*Treiber!$B$19</f>
        <v/>
      </c>
      <c r="Y43" s="21">
        <f>Personalkosten!Y90*Treiber!$B$19</f>
        <v/>
      </c>
      <c r="Z43" s="21">
        <f>Personalkosten!Z90*Treiber!$B$19</f>
        <v/>
      </c>
      <c r="AA43" s="21">
        <f>Personalkosten!AA90*Treiber!$B$19</f>
        <v/>
      </c>
      <c r="AB43" s="21">
        <f>Personalkosten!AB90*Treiber!$B$19</f>
        <v/>
      </c>
      <c r="AC43" s="21">
        <f>Personalkosten!AC90*Treiber!$B$19</f>
        <v/>
      </c>
      <c r="AD43" s="21">
        <f>Personalkosten!AD90*Treiber!$B$19</f>
        <v/>
      </c>
      <c r="AE43" s="21">
        <f>Personalkosten!AE90*Treiber!$B$19</f>
        <v/>
      </c>
      <c r="AF43" s="21">
        <f>Personalkosten!AF90*Treiber!$B$19</f>
        <v/>
      </c>
      <c r="AG43" s="21">
        <f>Personalkosten!AG90*Treiber!$B$19</f>
        <v/>
      </c>
      <c r="AH43" s="21">
        <f>Personalkosten!AH90*Treiber!$B$19</f>
        <v/>
      </c>
      <c r="AI43" s="21">
        <f>Personalkosten!AI90*Treiber!$B$19</f>
        <v/>
      </c>
      <c r="AJ43" s="21">
        <f>Personalkosten!AJ90*Treiber!$B$19</f>
        <v/>
      </c>
      <c r="AK43" s="21">
        <f>Personalkosten!AK90*Treiber!$B$19</f>
        <v/>
      </c>
      <c r="AL43" s="21">
        <f>Personalkosten!AL90*Treiber!$B$19</f>
        <v/>
      </c>
      <c r="AM43" s="21">
        <f>Personalkosten!AM90*Treiber!$B$19</f>
        <v/>
      </c>
      <c r="AN43" s="21">
        <f>Personalkosten!AN90*Treiber!$B$19</f>
        <v/>
      </c>
      <c r="AO43" s="21">
        <f>Personalkosten!AO90*Treiber!$B$19</f>
        <v/>
      </c>
      <c r="AP43" s="21">
        <f>Personalkosten!AP90*Treiber!$B$19</f>
        <v/>
      </c>
      <c r="AQ43" s="21">
        <f>Personalkosten!AQ90*Treiber!$B$19</f>
        <v/>
      </c>
      <c r="AR43" s="21">
        <f>Personalkosten!AR90*Treiber!$B$19</f>
        <v/>
      </c>
      <c r="AS43" s="21">
        <f>Personalkosten!AS90*Treiber!$B$19</f>
        <v/>
      </c>
      <c r="AT43" s="21">
        <f>Personalkosten!AT90*Treiber!$B$19</f>
        <v/>
      </c>
      <c r="AU43" s="21">
        <f>Personalkosten!AU90*Treiber!$B$19</f>
        <v/>
      </c>
      <c r="AV43" s="21">
        <f>Personalkosten!AV90*Treiber!$B$19</f>
        <v/>
      </c>
      <c r="AW43" s="21">
        <f>Personalkosten!AW90*Treiber!$B$19</f>
        <v/>
      </c>
      <c r="AX43" s="21">
        <f>Personalkosten!AX90*Treiber!$B$19</f>
        <v/>
      </c>
      <c r="AY43" s="21">
        <f>Personalkosten!AY90*Treiber!$B$19</f>
        <v/>
      </c>
      <c r="AZ43" s="21">
        <f>Personalkosten!AZ90*Treiber!$B$19</f>
        <v/>
      </c>
      <c r="BA43" s="21">
        <f>Personalkosten!BA90*Treiber!$B$19</f>
        <v/>
      </c>
      <c r="BB43" s="21">
        <f>Personalkosten!BB90*Treiber!$B$19</f>
        <v/>
      </c>
    </row>
    <row r="44">
      <c r="A44" t="inlineStr">
        <is>
          <t>Buchführung (M)</t>
        </is>
      </c>
      <c r="B44" s="21" t="n">
        <v>200</v>
      </c>
      <c r="C44" s="21" t="n">
        <v>200</v>
      </c>
      <c r="D44" s="21" t="n">
        <v>200</v>
      </c>
      <c r="E44" s="21" t="n">
        <v>200</v>
      </c>
      <c r="F44" s="21" t="n">
        <v>200</v>
      </c>
      <c r="G44" s="21">
        <f>IF(AND(G$2=1,G$1&gt;2026),F44*(1+INDEX(Treiber!$B$78:$B$81,G$1-2026)),F44)</f>
        <v/>
      </c>
      <c r="H44" s="21">
        <f>IF(AND(H$2=1,H$1&gt;2026),G44*(1+INDEX(Treiber!$B$78:$B$81,H$1-2026)),G44)</f>
        <v/>
      </c>
      <c r="I44" s="21">
        <f>IF(AND(I$2=1,I$1&gt;2026),H44*(1+INDEX(Treiber!$B$78:$B$81,I$1-2026)),H44)</f>
        <v/>
      </c>
      <c r="J44" s="21">
        <f>IF(AND(J$2=1,J$1&gt;2026),I44*(1+INDEX(Treiber!$B$78:$B$81,J$1-2026)),I44)</f>
        <v/>
      </c>
      <c r="K44" s="21">
        <f>IF(AND(K$2=1,K$1&gt;2026),J44*(1+INDEX(Treiber!$B$78:$B$81,K$1-2026)),J44)</f>
        <v/>
      </c>
      <c r="L44" s="21">
        <f>IF(AND(L$2=1,L$1&gt;2026),K44*(1+INDEX(Treiber!$B$78:$B$81,L$1-2026)),K44)</f>
        <v/>
      </c>
      <c r="M44" s="21">
        <f>IF(AND(M$2=1,M$1&gt;2026),L44*(1+INDEX(Treiber!$B$78:$B$81,M$1-2026)),L44)</f>
        <v/>
      </c>
      <c r="N44" s="21">
        <f>IF(AND(N$2=1,N$1&gt;2026),M44*(1+INDEX(Treiber!$B$78:$B$81,N$1-2026)),M44)</f>
        <v/>
      </c>
      <c r="O44" s="21">
        <f>IF(AND(O$2=1,O$1&gt;2026),N44*(1+INDEX(Treiber!$B$78:$B$81,O$1-2026)),N44)</f>
        <v/>
      </c>
      <c r="P44" s="21">
        <f>IF(AND(P$2=1,P$1&gt;2026),O44*(1+INDEX(Treiber!$B$78:$B$81,P$1-2026)),O44)</f>
        <v/>
      </c>
      <c r="Q44" s="21">
        <f>IF(AND(Q$2=1,Q$1&gt;2026),P44*(1+INDEX(Treiber!$B$78:$B$81,Q$1-2026)),P44)</f>
        <v/>
      </c>
      <c r="R44" s="21">
        <f>IF(AND(R$2=1,R$1&gt;2026),Q44*(1+INDEX(Treiber!$B$78:$B$81,R$1-2026)),Q44)</f>
        <v/>
      </c>
      <c r="S44" s="21">
        <f>IF(AND(S$2=1,S$1&gt;2026),R44*(1+INDEX(Treiber!$B$78:$B$81,S$1-2026)),R44)</f>
        <v/>
      </c>
      <c r="T44" s="21">
        <f>IF(AND(T$2=1,T$1&gt;2026),S44*(1+INDEX(Treiber!$B$78:$B$81,T$1-2026)),S44)</f>
        <v/>
      </c>
      <c r="U44" s="21">
        <f>IF(AND(U$2=1,U$1&gt;2026),T44*(1+INDEX(Treiber!$B$78:$B$81,U$1-2026)),T44)</f>
        <v/>
      </c>
      <c r="V44" s="21">
        <f>IF(AND(V$2=1,V$1&gt;2026),U44*(1+INDEX(Treiber!$B$78:$B$81,V$1-2026)),U44)</f>
        <v/>
      </c>
      <c r="W44" s="21">
        <f>IF(AND(W$2=1,W$1&gt;2026),V44*(1+INDEX(Treiber!$B$78:$B$81,W$1-2026)),V44)</f>
        <v/>
      </c>
      <c r="X44" s="21">
        <f>IF(AND(X$2=1,X$1&gt;2026),W44*(1+INDEX(Treiber!$B$78:$B$81,X$1-2026)),W44)</f>
        <v/>
      </c>
      <c r="Y44" s="21">
        <f>IF(AND(Y$2=1,Y$1&gt;2026),X44*(1+INDEX(Treiber!$B$78:$B$81,Y$1-2026)),X44)</f>
        <v/>
      </c>
      <c r="Z44" s="21">
        <f>IF(AND(Z$2=1,Z$1&gt;2026),Y44*(1+INDEX(Treiber!$B$78:$B$81,Z$1-2026)),Y44)</f>
        <v/>
      </c>
      <c r="AA44" s="21">
        <f>IF(AND(AA$2=1,AA$1&gt;2026),Z44*(1+INDEX(Treiber!$B$78:$B$81,AA$1-2026)),Z44)</f>
        <v/>
      </c>
      <c r="AB44" s="21">
        <f>IF(AND(AB$2=1,AB$1&gt;2026),AA44*(1+INDEX(Treiber!$B$78:$B$81,AB$1-2026)),AA44)</f>
        <v/>
      </c>
      <c r="AC44" s="21">
        <f>IF(AND(AC$2=1,AC$1&gt;2026),AB44*(1+INDEX(Treiber!$B$78:$B$81,AC$1-2026)),AB44)</f>
        <v/>
      </c>
      <c r="AD44" s="21">
        <f>IF(AND(AD$2=1,AD$1&gt;2026),AC44*(1+INDEX(Treiber!$B$78:$B$81,AD$1-2026)),AC44)</f>
        <v/>
      </c>
      <c r="AE44" s="21">
        <f>IF(AND(AE$2=1,AE$1&gt;2026),AD44*(1+INDEX(Treiber!$B$78:$B$81,AE$1-2026)),AD44)</f>
        <v/>
      </c>
      <c r="AF44" s="21">
        <f>IF(AND(AF$2=1,AF$1&gt;2026),AE44*(1+INDEX(Treiber!$B$78:$B$81,AF$1-2026)),AE44)</f>
        <v/>
      </c>
      <c r="AG44" s="21">
        <f>IF(AND(AG$2=1,AG$1&gt;2026),AF44*(1+INDEX(Treiber!$B$78:$B$81,AG$1-2026)),AF44)</f>
        <v/>
      </c>
      <c r="AH44" s="21">
        <f>IF(AND(AH$2=1,AH$1&gt;2026),AG44*(1+INDEX(Treiber!$B$78:$B$81,AH$1-2026)),AG44)</f>
        <v/>
      </c>
      <c r="AI44" s="21">
        <f>IF(AND(AI$2=1,AI$1&gt;2026),AH44*(1+INDEX(Treiber!$B$78:$B$81,AI$1-2026)),AH44)</f>
        <v/>
      </c>
      <c r="AJ44" s="21">
        <f>IF(AND(AJ$2=1,AJ$1&gt;2026),AI44*(1+INDEX(Treiber!$B$78:$B$81,AJ$1-2026)),AI44)</f>
        <v/>
      </c>
      <c r="AK44" s="21">
        <f>IF(AND(AK$2=1,AK$1&gt;2026),AJ44*(1+INDEX(Treiber!$B$78:$B$81,AK$1-2026)),AJ44)</f>
        <v/>
      </c>
      <c r="AL44" s="21">
        <f>IF(AND(AL$2=1,AL$1&gt;2026),AK44*(1+INDEX(Treiber!$B$78:$B$81,AL$1-2026)),AK44)</f>
        <v/>
      </c>
      <c r="AM44" s="21">
        <f>IF(AND(AM$2=1,AM$1&gt;2026),AL44*(1+INDEX(Treiber!$B$78:$B$81,AM$1-2026)),AL44)</f>
        <v/>
      </c>
      <c r="AN44" s="21">
        <f>IF(AND(AN$2=1,AN$1&gt;2026),AM44*(1+INDEX(Treiber!$B$78:$B$81,AN$1-2026)),AM44)</f>
        <v/>
      </c>
      <c r="AO44" s="21">
        <f>IF(AND(AO$2=1,AO$1&gt;2026),AN44*(1+INDEX(Treiber!$B$78:$B$81,AO$1-2026)),AN44)</f>
        <v/>
      </c>
      <c r="AP44" s="21">
        <f>IF(AND(AP$2=1,AP$1&gt;2026),AO44*(1+INDEX(Treiber!$B$78:$B$81,AP$1-2026)),AO44)</f>
        <v/>
      </c>
      <c r="AQ44" s="21">
        <f>IF(AND(AQ$2=1,AQ$1&gt;2026),AP44*(1+INDEX(Treiber!$B$78:$B$81,AQ$1-2026)),AP44)</f>
        <v/>
      </c>
      <c r="AR44" s="21">
        <f>IF(AND(AR$2=1,AR$1&gt;2026),AQ44*(1+INDEX(Treiber!$B$78:$B$81,AR$1-2026)),AQ44)</f>
        <v/>
      </c>
      <c r="AS44" s="21">
        <f>IF(AND(AS$2=1,AS$1&gt;2026),AR44*(1+INDEX(Treiber!$B$78:$B$81,AS$1-2026)),AR44)</f>
        <v/>
      </c>
      <c r="AT44" s="21">
        <f>IF(AND(AT$2=1,AT$1&gt;2026),AS44*(1+INDEX(Treiber!$B$78:$B$81,AT$1-2026)),AS44)</f>
        <v/>
      </c>
      <c r="AU44" s="21">
        <f>IF(AND(AU$2=1,AU$1&gt;2026),AT44*(1+INDEX(Treiber!$B$78:$B$81,AU$1-2026)),AT44)</f>
        <v/>
      </c>
      <c r="AV44" s="21">
        <f>IF(AND(AV$2=1,AV$1&gt;2026),AU44*(1+INDEX(Treiber!$B$78:$B$81,AV$1-2026)),AU44)</f>
        <v/>
      </c>
      <c r="AW44" s="21">
        <f>IF(AND(AW$2=1,AW$1&gt;2026),AV44*(1+INDEX(Treiber!$B$78:$B$81,AW$1-2026)),AV44)</f>
        <v/>
      </c>
      <c r="AX44" s="21">
        <f>IF(AND(AX$2=1,AX$1&gt;2026),AW44*(1+INDEX(Treiber!$B$78:$B$81,AX$1-2026)),AW44)</f>
        <v/>
      </c>
      <c r="AY44" s="21">
        <f>IF(AND(AY$2=1,AY$1&gt;2026),AX44*(1+INDEX(Treiber!$B$78:$B$81,AY$1-2026)),AX44)</f>
        <v/>
      </c>
      <c r="AZ44" s="21">
        <f>IF(AND(AZ$2=1,AZ$1&gt;2026),AY44*(1+INDEX(Treiber!$B$78:$B$81,AZ$1-2026)),AY44)</f>
        <v/>
      </c>
      <c r="BA44" s="21">
        <f>IF(AND(BA$2=1,BA$1&gt;2026),AZ44*(1+INDEX(Treiber!$B$78:$B$81,BA$1-2026)),AZ44)</f>
        <v/>
      </c>
      <c r="BB44" s="21">
        <f>IF(AND(BB$2=1,BB$1&gt;2026),BA44*(1+INDEX(Treiber!$B$78:$B$81,BB$1-2026)),BA44)</f>
        <v/>
      </c>
    </row>
    <row r="45">
      <c r="A45" t="inlineStr">
        <is>
          <t>Jahresabschluss (M)</t>
        </is>
      </c>
      <c r="B45" s="21" t="n">
        <v>0</v>
      </c>
      <c r="C45" s="21" t="n">
        <v>0</v>
      </c>
      <c r="D45" s="21" t="n">
        <v>0</v>
      </c>
      <c r="E45" s="21" t="n">
        <v>0</v>
      </c>
      <c r="F45" s="21" t="n">
        <v>0</v>
      </c>
      <c r="G45" s="21" t="n">
        <v>1000</v>
      </c>
      <c r="H45" s="21" t="n">
        <v>0</v>
      </c>
      <c r="I45" s="21" t="n">
        <v>0</v>
      </c>
      <c r="J45" s="21" t="n">
        <v>0</v>
      </c>
      <c r="K45" s="21" t="n">
        <v>0</v>
      </c>
      <c r="L45" s="21" t="n">
        <v>0</v>
      </c>
      <c r="M45" s="21" t="n">
        <v>0</v>
      </c>
      <c r="N45" s="21" t="n">
        <v>0</v>
      </c>
      <c r="O45" s="21" t="n">
        <v>0</v>
      </c>
      <c r="P45" s="21" t="n">
        <v>0</v>
      </c>
      <c r="Q45" s="21" t="n">
        <v>0</v>
      </c>
      <c r="R45" s="21" t="n">
        <v>0</v>
      </c>
      <c r="S45" s="21" t="n">
        <v>1200</v>
      </c>
      <c r="T45" s="21" t="n">
        <v>0</v>
      </c>
      <c r="U45" s="21" t="n">
        <v>0</v>
      </c>
      <c r="V45" s="21" t="n">
        <v>0</v>
      </c>
      <c r="W45" s="21" t="n">
        <v>0</v>
      </c>
      <c r="X45" s="21" t="n">
        <v>0</v>
      </c>
      <c r="Y45" s="21" t="n">
        <v>0</v>
      </c>
      <c r="Z45" s="21" t="n">
        <v>0</v>
      </c>
      <c r="AA45" s="21" t="n">
        <v>0</v>
      </c>
      <c r="AB45" s="21" t="n">
        <v>0</v>
      </c>
      <c r="AC45" s="21" t="n">
        <v>0</v>
      </c>
      <c r="AD45" s="21" t="n">
        <v>0</v>
      </c>
      <c r="AE45" s="21" t="n">
        <v>1500</v>
      </c>
      <c r="AF45" s="21" t="n">
        <v>0</v>
      </c>
      <c r="AG45" s="21" t="n">
        <v>0</v>
      </c>
      <c r="AH45" s="21" t="n">
        <v>0</v>
      </c>
      <c r="AI45" s="21" t="n">
        <v>0</v>
      </c>
      <c r="AJ45" s="21" t="n">
        <v>0</v>
      </c>
      <c r="AK45" s="21" t="n">
        <v>0</v>
      </c>
      <c r="AL45" s="21" t="n">
        <v>0</v>
      </c>
      <c r="AM45" s="21" t="n">
        <v>0</v>
      </c>
      <c r="AN45" s="21" t="n">
        <v>0</v>
      </c>
      <c r="AO45" s="21" t="n">
        <v>0</v>
      </c>
      <c r="AP45" s="21" t="n">
        <v>0</v>
      </c>
      <c r="AQ45" s="21" t="n">
        <v>1800</v>
      </c>
      <c r="AR45" s="21" t="n">
        <v>0</v>
      </c>
      <c r="AS45" s="21" t="n">
        <v>0</v>
      </c>
      <c r="AT45" s="21" t="n">
        <v>0</v>
      </c>
      <c r="AU45" s="21" t="n">
        <v>0</v>
      </c>
      <c r="AV45" s="21" t="n">
        <v>0</v>
      </c>
      <c r="AW45" s="21" t="n">
        <v>0</v>
      </c>
      <c r="AX45" s="21" t="n">
        <v>0</v>
      </c>
      <c r="AY45" s="21" t="n">
        <v>0</v>
      </c>
      <c r="AZ45" s="21" t="n">
        <v>0</v>
      </c>
      <c r="BA45" s="21" t="n">
        <v>0</v>
      </c>
      <c r="BB45" s="21" t="n">
        <v>2000</v>
      </c>
    </row>
    <row r="46">
      <c r="A46" t="inlineStr">
        <is>
          <t>Rechts-/Beratungskosten (M)</t>
        </is>
      </c>
      <c r="B46" s="21" t="n">
        <v>4200</v>
      </c>
      <c r="C46" s="21" t="n">
        <v>1000</v>
      </c>
      <c r="D46" s="21" t="n">
        <v>1000</v>
      </c>
      <c r="E46" s="21" t="n">
        <v>0</v>
      </c>
      <c r="F46" s="21" t="n">
        <v>0</v>
      </c>
      <c r="G46" s="21">
        <f>IF(AND(G$2=1,G$1&gt;2026),F46*(1+INDEX(Treiber!$B$78:$B$81,G$1-2026)),F46)</f>
        <v/>
      </c>
      <c r="H46" s="21">
        <f>IF(AND(H$2=1,H$1&gt;2026),G46*(1+INDEX(Treiber!$B$78:$B$81,H$1-2026)),G46)</f>
        <v/>
      </c>
      <c r="I46" s="21">
        <f>IF(AND(I$2=1,I$1&gt;2026),H46*(1+INDEX(Treiber!$B$78:$B$81,I$1-2026)),H46)</f>
        <v/>
      </c>
      <c r="J46" s="21">
        <f>IF(AND(J$2=1,J$1&gt;2026),I46*(1+INDEX(Treiber!$B$78:$B$81,J$1-2026)),I46)</f>
        <v/>
      </c>
      <c r="K46" s="21">
        <f>IF(AND(K$2=1,K$1&gt;2026),J46*(1+INDEX(Treiber!$B$78:$B$81,K$1-2026)),J46)</f>
        <v/>
      </c>
      <c r="L46" s="21">
        <f>IF(AND(L$2=1,L$1&gt;2026),K46*(1+INDEX(Treiber!$B$78:$B$81,L$1-2026)),K46)</f>
        <v/>
      </c>
      <c r="M46" s="21">
        <f>IF(AND(M$2=1,M$1&gt;2026),L46*(1+INDEX(Treiber!$B$78:$B$81,M$1-2026)),L46)</f>
        <v/>
      </c>
      <c r="N46" s="21">
        <f>IF(AND(N$2=1,N$1&gt;2026),M46*(1+INDEX(Treiber!$B$78:$B$81,N$1-2026)),M46)</f>
        <v/>
      </c>
      <c r="O46" s="21">
        <f>IF(AND(O$2=1,O$1&gt;2026),N46*(1+INDEX(Treiber!$B$78:$B$81,O$1-2026)),N46)</f>
        <v/>
      </c>
      <c r="P46" s="21">
        <f>IF(AND(P$2=1,P$1&gt;2026),O46*(1+INDEX(Treiber!$B$78:$B$81,P$1-2026)),O46)</f>
        <v/>
      </c>
      <c r="Q46" s="21">
        <f>IF(AND(Q$2=1,Q$1&gt;2026),P46*(1+INDEX(Treiber!$B$78:$B$81,Q$1-2026)),P46)</f>
        <v/>
      </c>
      <c r="R46" s="21">
        <f>IF(AND(R$2=1,R$1&gt;2026),Q46*(1+INDEX(Treiber!$B$78:$B$81,R$1-2026)),Q46)</f>
        <v/>
      </c>
      <c r="S46" s="21">
        <f>IF(AND(S$2=1,S$1&gt;2026),R46*(1+INDEX(Treiber!$B$78:$B$81,S$1-2026)),R46)</f>
        <v/>
      </c>
      <c r="T46" s="21">
        <f>IF(AND(T$2=1,T$1&gt;2026),S46*(1+INDEX(Treiber!$B$78:$B$81,T$1-2026)),S46)</f>
        <v/>
      </c>
      <c r="U46" s="21">
        <f>IF(AND(U$2=1,U$1&gt;2026),T46*(1+INDEX(Treiber!$B$78:$B$81,U$1-2026)),T46)</f>
        <v/>
      </c>
      <c r="V46" s="21">
        <f>IF(AND(V$2=1,V$1&gt;2026),U46*(1+INDEX(Treiber!$B$78:$B$81,V$1-2026)),U46)</f>
        <v/>
      </c>
      <c r="W46" s="21">
        <f>IF(AND(W$2=1,W$1&gt;2026),V46*(1+INDEX(Treiber!$B$78:$B$81,W$1-2026)),V46)</f>
        <v/>
      </c>
      <c r="X46" s="21">
        <f>IF(AND(X$2=1,X$1&gt;2026),W46*(1+INDEX(Treiber!$B$78:$B$81,X$1-2026)),W46)</f>
        <v/>
      </c>
      <c r="Y46" s="21">
        <f>IF(AND(Y$2=1,Y$1&gt;2026),X46*(1+INDEX(Treiber!$B$78:$B$81,Y$1-2026)),X46)</f>
        <v/>
      </c>
      <c r="Z46" s="21">
        <f>IF(AND(Z$2=1,Z$1&gt;2026),Y46*(1+INDEX(Treiber!$B$78:$B$81,Z$1-2026)),Y46)</f>
        <v/>
      </c>
      <c r="AA46" s="21">
        <f>IF(AND(AA$2=1,AA$1&gt;2026),Z46*(1+INDEX(Treiber!$B$78:$B$81,AA$1-2026)),Z46)</f>
        <v/>
      </c>
      <c r="AB46" s="21">
        <f>IF(AND(AB$2=1,AB$1&gt;2026),AA46*(1+INDEX(Treiber!$B$78:$B$81,AB$1-2026)),AA46)</f>
        <v/>
      </c>
      <c r="AC46" s="21">
        <f>IF(AND(AC$2=1,AC$1&gt;2026),AB46*(1+INDEX(Treiber!$B$78:$B$81,AC$1-2026)),AB46)</f>
        <v/>
      </c>
      <c r="AD46" s="21">
        <f>IF(AND(AD$2=1,AD$1&gt;2026),AC46*(1+INDEX(Treiber!$B$78:$B$81,AD$1-2026)),AC46)</f>
        <v/>
      </c>
      <c r="AE46" s="21">
        <f>IF(AND(AE$2=1,AE$1&gt;2026),AD46*(1+INDEX(Treiber!$B$78:$B$81,AE$1-2026)),AD46)</f>
        <v/>
      </c>
      <c r="AF46" s="21">
        <f>IF(AND(AF$2=1,AF$1&gt;2026),AE46*(1+INDEX(Treiber!$B$78:$B$81,AF$1-2026)),AE46)</f>
        <v/>
      </c>
      <c r="AG46" s="21">
        <f>IF(AND(AG$2=1,AG$1&gt;2026),AF46*(1+INDEX(Treiber!$B$78:$B$81,AG$1-2026)),AF46)</f>
        <v/>
      </c>
      <c r="AH46" s="21">
        <f>IF(AND(AH$2=1,AH$1&gt;2026),AG46*(1+INDEX(Treiber!$B$78:$B$81,AH$1-2026)),AG46)</f>
        <v/>
      </c>
      <c r="AI46" s="21">
        <f>IF(AND(AI$2=1,AI$1&gt;2026),AH46*(1+INDEX(Treiber!$B$78:$B$81,AI$1-2026)),AH46)</f>
        <v/>
      </c>
      <c r="AJ46" s="21">
        <f>IF(AND(AJ$2=1,AJ$1&gt;2026),AI46*(1+INDEX(Treiber!$B$78:$B$81,AJ$1-2026)),AI46)</f>
        <v/>
      </c>
      <c r="AK46" s="21">
        <f>IF(AND(AK$2=1,AK$1&gt;2026),AJ46*(1+INDEX(Treiber!$B$78:$B$81,AK$1-2026)),AJ46)</f>
        <v/>
      </c>
      <c r="AL46" s="21">
        <f>IF(AND(AL$2=1,AL$1&gt;2026),AK46*(1+INDEX(Treiber!$B$78:$B$81,AL$1-2026)),AK46)</f>
        <v/>
      </c>
      <c r="AM46" s="21">
        <f>IF(AND(AM$2=1,AM$1&gt;2026),AL46*(1+INDEX(Treiber!$B$78:$B$81,AM$1-2026)),AL46)</f>
        <v/>
      </c>
      <c r="AN46" s="21">
        <f>IF(AND(AN$2=1,AN$1&gt;2026),AM46*(1+INDEX(Treiber!$B$78:$B$81,AN$1-2026)),AM46)</f>
        <v/>
      </c>
      <c r="AO46" s="21">
        <f>IF(AND(AO$2=1,AO$1&gt;2026),AN46*(1+INDEX(Treiber!$B$78:$B$81,AO$1-2026)),AN46)</f>
        <v/>
      </c>
      <c r="AP46" s="21">
        <f>IF(AND(AP$2=1,AP$1&gt;2026),AO46*(1+INDEX(Treiber!$B$78:$B$81,AP$1-2026)),AO46)</f>
        <v/>
      </c>
      <c r="AQ46" s="21">
        <f>IF(AND(AQ$2=1,AQ$1&gt;2026),AP46*(1+INDEX(Treiber!$B$78:$B$81,AQ$1-2026)),AP46)</f>
        <v/>
      </c>
      <c r="AR46" s="21">
        <f>IF(AND(AR$2=1,AR$1&gt;2026),AQ46*(1+INDEX(Treiber!$B$78:$B$81,AR$1-2026)),AQ46)</f>
        <v/>
      </c>
      <c r="AS46" s="21">
        <f>IF(AND(AS$2=1,AS$1&gt;2026),AR46*(1+INDEX(Treiber!$B$78:$B$81,AS$1-2026)),AR46)</f>
        <v/>
      </c>
      <c r="AT46" s="21">
        <f>IF(AND(AT$2=1,AT$1&gt;2026),AS46*(1+INDEX(Treiber!$B$78:$B$81,AT$1-2026)),AS46)</f>
        <v/>
      </c>
      <c r="AU46" s="21">
        <f>IF(AND(AU$2=1,AU$1&gt;2026),AT46*(1+INDEX(Treiber!$B$78:$B$81,AU$1-2026)),AT46)</f>
        <v/>
      </c>
      <c r="AV46" s="21">
        <f>IF(AND(AV$2=1,AV$1&gt;2026),AU46*(1+INDEX(Treiber!$B$78:$B$81,AV$1-2026)),AU46)</f>
        <v/>
      </c>
      <c r="AW46" s="21">
        <f>IF(AND(AW$2=1,AW$1&gt;2026),AV46*(1+INDEX(Treiber!$B$78:$B$81,AW$1-2026)),AV46)</f>
        <v/>
      </c>
      <c r="AX46" s="21">
        <f>IF(AND(AX$2=1,AX$1&gt;2026),AW46*(1+INDEX(Treiber!$B$78:$B$81,AX$1-2026)),AW46)</f>
        <v/>
      </c>
      <c r="AY46" s="21">
        <f>IF(AND(AY$2=1,AY$1&gt;2026),AX46*(1+INDEX(Treiber!$B$78:$B$81,AY$1-2026)),AX46)</f>
        <v/>
      </c>
      <c r="AZ46" s="21">
        <f>IF(AND(AZ$2=1,AZ$1&gt;2026),AY46*(1+INDEX(Treiber!$B$78:$B$81,AZ$1-2026)),AY46)</f>
        <v/>
      </c>
      <c r="BA46" s="21">
        <f>IF(AND(BA$2=1,BA$1&gt;2026),AZ46*(1+INDEX(Treiber!$B$78:$B$81,BA$1-2026)),AZ46)</f>
        <v/>
      </c>
      <c r="BB46" s="21">
        <f>IF(AND(BB$2=1,BB$1&gt;2026),BA46*(1+INDEX(Treiber!$B$78:$B$81,BB$1-2026)),BA46)</f>
        <v/>
      </c>
    </row>
    <row r="47">
      <c r="A47" t="inlineStr">
        <is>
          <t>Werkzeuge/Kleingeräte (M)</t>
        </is>
      </c>
      <c r="B47" s="21" t="n">
        <v>0</v>
      </c>
      <c r="C47" s="21" t="n">
        <v>0</v>
      </c>
      <c r="D47" s="21" t="n">
        <v>100</v>
      </c>
      <c r="E47" s="21" t="n">
        <v>100</v>
      </c>
      <c r="F47" s="21" t="n">
        <v>100</v>
      </c>
      <c r="G47" s="21">
        <f>IF(AND(G$2=1,G$1&gt;2026),F47*(1+INDEX(Treiber!$B$78:$B$81,G$1-2026)),F47)</f>
        <v/>
      </c>
      <c r="H47" s="21">
        <f>IF(AND(H$2=1,H$1&gt;2026),G47*(1+INDEX(Treiber!$B$78:$B$81,H$1-2026)),G47)</f>
        <v/>
      </c>
      <c r="I47" s="21">
        <f>IF(AND(I$2=1,I$1&gt;2026),H47*(1+INDEX(Treiber!$B$78:$B$81,I$1-2026)),H47)</f>
        <v/>
      </c>
      <c r="J47" s="21">
        <f>IF(AND(J$2=1,J$1&gt;2026),I47*(1+INDEX(Treiber!$B$78:$B$81,J$1-2026)),I47)</f>
        <v/>
      </c>
      <c r="K47" s="21">
        <f>IF(AND(K$2=1,K$1&gt;2026),J47*(1+INDEX(Treiber!$B$78:$B$81,K$1-2026)),J47)</f>
        <v/>
      </c>
      <c r="L47" s="21">
        <f>IF(AND(L$2=1,L$1&gt;2026),K47*(1+INDEX(Treiber!$B$78:$B$81,L$1-2026)),K47)</f>
        <v/>
      </c>
      <c r="M47" s="21">
        <f>IF(AND(M$2=1,M$1&gt;2026),L47*(1+INDEX(Treiber!$B$78:$B$81,M$1-2026)),L47)</f>
        <v/>
      </c>
      <c r="N47" s="21">
        <f>IF(AND(N$2=1,N$1&gt;2026),M47*(1+INDEX(Treiber!$B$78:$B$81,N$1-2026)),M47)</f>
        <v/>
      </c>
      <c r="O47" s="21">
        <f>IF(AND(O$2=1,O$1&gt;2026),N47*(1+INDEX(Treiber!$B$78:$B$81,O$1-2026)),N47)</f>
        <v/>
      </c>
      <c r="P47" s="21">
        <f>IF(AND(P$2=1,P$1&gt;2026),O47*(1+INDEX(Treiber!$B$78:$B$81,P$1-2026)),O47)</f>
        <v/>
      </c>
      <c r="Q47" s="21">
        <f>IF(AND(Q$2=1,Q$1&gt;2026),P47*(1+INDEX(Treiber!$B$78:$B$81,Q$1-2026)),P47)</f>
        <v/>
      </c>
      <c r="R47" s="21">
        <f>IF(AND(R$2=1,R$1&gt;2026),Q47*(1+INDEX(Treiber!$B$78:$B$81,R$1-2026)),Q47)</f>
        <v/>
      </c>
      <c r="S47" s="21">
        <f>IF(AND(S$2=1,S$1&gt;2026),R47*(1+INDEX(Treiber!$B$78:$B$81,S$1-2026)),R47)</f>
        <v/>
      </c>
      <c r="T47" s="21">
        <f>IF(AND(T$2=1,T$1&gt;2026),S47*(1+INDEX(Treiber!$B$78:$B$81,T$1-2026)),S47)</f>
        <v/>
      </c>
      <c r="U47" s="21">
        <f>IF(AND(U$2=1,U$1&gt;2026),T47*(1+INDEX(Treiber!$B$78:$B$81,U$1-2026)),T47)</f>
        <v/>
      </c>
      <c r="V47" s="21">
        <f>IF(AND(V$2=1,V$1&gt;2026),U47*(1+INDEX(Treiber!$B$78:$B$81,V$1-2026)),U47)</f>
        <v/>
      </c>
      <c r="W47" s="21">
        <f>IF(AND(W$2=1,W$1&gt;2026),V47*(1+INDEX(Treiber!$B$78:$B$81,W$1-2026)),V47)</f>
        <v/>
      </c>
      <c r="X47" s="21">
        <f>IF(AND(X$2=1,X$1&gt;2026),W47*(1+INDEX(Treiber!$B$78:$B$81,X$1-2026)),W47)</f>
        <v/>
      </c>
      <c r="Y47" s="21">
        <f>IF(AND(Y$2=1,Y$1&gt;2026),X47*(1+INDEX(Treiber!$B$78:$B$81,Y$1-2026)),X47)</f>
        <v/>
      </c>
      <c r="Z47" s="21">
        <f>IF(AND(Z$2=1,Z$1&gt;2026),Y47*(1+INDEX(Treiber!$B$78:$B$81,Z$1-2026)),Y47)</f>
        <v/>
      </c>
      <c r="AA47" s="21">
        <f>IF(AND(AA$2=1,AA$1&gt;2026),Z47*(1+INDEX(Treiber!$B$78:$B$81,AA$1-2026)),Z47)</f>
        <v/>
      </c>
      <c r="AB47" s="21">
        <f>IF(AND(AB$2=1,AB$1&gt;2026),AA47*(1+INDEX(Treiber!$B$78:$B$81,AB$1-2026)),AA47)</f>
        <v/>
      </c>
      <c r="AC47" s="21">
        <f>IF(AND(AC$2=1,AC$1&gt;2026),AB47*(1+INDEX(Treiber!$B$78:$B$81,AC$1-2026)),AB47)</f>
        <v/>
      </c>
      <c r="AD47" s="21">
        <f>IF(AND(AD$2=1,AD$1&gt;2026),AC47*(1+INDEX(Treiber!$B$78:$B$81,AD$1-2026)),AC47)</f>
        <v/>
      </c>
      <c r="AE47" s="21">
        <f>IF(AND(AE$2=1,AE$1&gt;2026),AD47*(1+INDEX(Treiber!$B$78:$B$81,AE$1-2026)),AD47)</f>
        <v/>
      </c>
      <c r="AF47" s="21">
        <f>IF(AND(AF$2=1,AF$1&gt;2026),AE47*(1+INDEX(Treiber!$B$78:$B$81,AF$1-2026)),AE47)</f>
        <v/>
      </c>
      <c r="AG47" s="21">
        <f>IF(AND(AG$2=1,AG$1&gt;2026),AF47*(1+INDEX(Treiber!$B$78:$B$81,AG$1-2026)),AF47)</f>
        <v/>
      </c>
      <c r="AH47" s="21">
        <f>IF(AND(AH$2=1,AH$1&gt;2026),AG47*(1+INDEX(Treiber!$B$78:$B$81,AH$1-2026)),AG47)</f>
        <v/>
      </c>
      <c r="AI47" s="21">
        <f>IF(AND(AI$2=1,AI$1&gt;2026),AH47*(1+INDEX(Treiber!$B$78:$B$81,AI$1-2026)),AH47)</f>
        <v/>
      </c>
      <c r="AJ47" s="21">
        <f>IF(AND(AJ$2=1,AJ$1&gt;2026),AI47*(1+INDEX(Treiber!$B$78:$B$81,AJ$1-2026)),AI47)</f>
        <v/>
      </c>
      <c r="AK47" s="21">
        <f>IF(AND(AK$2=1,AK$1&gt;2026),AJ47*(1+INDEX(Treiber!$B$78:$B$81,AK$1-2026)),AJ47)</f>
        <v/>
      </c>
      <c r="AL47" s="21">
        <f>IF(AND(AL$2=1,AL$1&gt;2026),AK47*(1+INDEX(Treiber!$B$78:$B$81,AL$1-2026)),AK47)</f>
        <v/>
      </c>
      <c r="AM47" s="21">
        <f>IF(AND(AM$2=1,AM$1&gt;2026),AL47*(1+INDEX(Treiber!$B$78:$B$81,AM$1-2026)),AL47)</f>
        <v/>
      </c>
      <c r="AN47" s="21">
        <f>IF(AND(AN$2=1,AN$1&gt;2026),AM47*(1+INDEX(Treiber!$B$78:$B$81,AN$1-2026)),AM47)</f>
        <v/>
      </c>
      <c r="AO47" s="21">
        <f>IF(AND(AO$2=1,AO$1&gt;2026),AN47*(1+INDEX(Treiber!$B$78:$B$81,AO$1-2026)),AN47)</f>
        <v/>
      </c>
      <c r="AP47" s="21">
        <f>IF(AND(AP$2=1,AP$1&gt;2026),AO47*(1+INDEX(Treiber!$B$78:$B$81,AP$1-2026)),AO47)</f>
        <v/>
      </c>
      <c r="AQ47" s="21">
        <f>IF(AND(AQ$2=1,AQ$1&gt;2026),AP47*(1+INDEX(Treiber!$B$78:$B$81,AQ$1-2026)),AP47)</f>
        <v/>
      </c>
      <c r="AR47" s="21">
        <f>IF(AND(AR$2=1,AR$1&gt;2026),AQ47*(1+INDEX(Treiber!$B$78:$B$81,AR$1-2026)),AQ47)</f>
        <v/>
      </c>
      <c r="AS47" s="21">
        <f>IF(AND(AS$2=1,AS$1&gt;2026),AR47*(1+INDEX(Treiber!$B$78:$B$81,AS$1-2026)),AR47)</f>
        <v/>
      </c>
      <c r="AT47" s="21">
        <f>IF(AND(AT$2=1,AT$1&gt;2026),AS47*(1+INDEX(Treiber!$B$78:$B$81,AT$1-2026)),AS47)</f>
        <v/>
      </c>
      <c r="AU47" s="21">
        <f>IF(AND(AU$2=1,AU$1&gt;2026),AT47*(1+INDEX(Treiber!$B$78:$B$81,AU$1-2026)),AT47)</f>
        <v/>
      </c>
      <c r="AV47" s="21">
        <f>IF(AND(AV$2=1,AV$1&gt;2026),AU47*(1+INDEX(Treiber!$B$78:$B$81,AV$1-2026)),AU47)</f>
        <v/>
      </c>
      <c r="AW47" s="21">
        <f>IF(AND(AW$2=1,AW$1&gt;2026),AV47*(1+INDEX(Treiber!$B$78:$B$81,AW$1-2026)),AV47)</f>
        <v/>
      </c>
      <c r="AX47" s="21">
        <f>IF(AND(AX$2=1,AX$1&gt;2026),AW47*(1+INDEX(Treiber!$B$78:$B$81,AX$1-2026)),AW47)</f>
        <v/>
      </c>
      <c r="AY47" s="21">
        <f>IF(AND(AY$2=1,AY$1&gt;2026),AX47*(1+INDEX(Treiber!$B$78:$B$81,AY$1-2026)),AX47)</f>
        <v/>
      </c>
      <c r="AZ47" s="21">
        <f>IF(AND(AZ$2=1,AZ$1&gt;2026),AY47*(1+INDEX(Treiber!$B$78:$B$81,AZ$1-2026)),AY47)</f>
        <v/>
      </c>
      <c r="BA47" s="21">
        <f>IF(AND(BA$2=1,BA$1&gt;2026),AZ47*(1+INDEX(Treiber!$B$78:$B$81,BA$1-2026)),AZ47)</f>
        <v/>
      </c>
      <c r="BB47" s="21">
        <f>IF(AND(BB$2=1,BB$1&gt;2026),BA47*(1+INDEX(Treiber!$B$78:$B$81,BB$1-2026)),BA47)</f>
        <v/>
      </c>
    </row>
    <row r="48">
      <c r="A48" t="inlineStr">
        <is>
          <t>Verbrauchsmaterialien (M)</t>
        </is>
      </c>
      <c r="B48" s="21" t="n">
        <v>0</v>
      </c>
      <c r="C48" s="21" t="n">
        <v>0</v>
      </c>
      <c r="D48" s="21" t="n">
        <v>50</v>
      </c>
      <c r="E48" s="21" t="n">
        <v>50</v>
      </c>
      <c r="F48" s="21" t="n">
        <v>50</v>
      </c>
      <c r="G48" s="21">
        <f>IF(AND(G$2=1,G$1&gt;2026),F48*(1+INDEX(Treiber!$B$78:$B$81,G$1-2026)),F48)</f>
        <v/>
      </c>
      <c r="H48" s="21">
        <f>IF(AND(H$2=1,H$1&gt;2026),G48*(1+INDEX(Treiber!$B$78:$B$81,H$1-2026)),G48)</f>
        <v/>
      </c>
      <c r="I48" s="21">
        <f>IF(AND(I$2=1,I$1&gt;2026),H48*(1+INDEX(Treiber!$B$78:$B$81,I$1-2026)),H48)</f>
        <v/>
      </c>
      <c r="J48" s="21">
        <f>IF(AND(J$2=1,J$1&gt;2026),I48*(1+INDEX(Treiber!$B$78:$B$81,J$1-2026)),I48)</f>
        <v/>
      </c>
      <c r="K48" s="21">
        <f>IF(AND(K$2=1,K$1&gt;2026),J48*(1+INDEX(Treiber!$B$78:$B$81,K$1-2026)),J48)</f>
        <v/>
      </c>
      <c r="L48" s="21">
        <f>IF(AND(L$2=1,L$1&gt;2026),K48*(1+INDEX(Treiber!$B$78:$B$81,L$1-2026)),K48)</f>
        <v/>
      </c>
      <c r="M48" s="21">
        <f>IF(AND(M$2=1,M$1&gt;2026),L48*(1+INDEX(Treiber!$B$78:$B$81,M$1-2026)),L48)</f>
        <v/>
      </c>
      <c r="N48" s="21">
        <f>IF(AND(N$2=1,N$1&gt;2026),M48*(1+INDEX(Treiber!$B$78:$B$81,N$1-2026)),M48)</f>
        <v/>
      </c>
      <c r="O48" s="21">
        <f>IF(AND(O$2=1,O$1&gt;2026),N48*(1+INDEX(Treiber!$B$78:$B$81,O$1-2026)),N48)</f>
        <v/>
      </c>
      <c r="P48" s="21">
        <f>IF(AND(P$2=1,P$1&gt;2026),O48*(1+INDEX(Treiber!$B$78:$B$81,P$1-2026)),O48)</f>
        <v/>
      </c>
      <c r="Q48" s="21">
        <f>IF(AND(Q$2=1,Q$1&gt;2026),P48*(1+INDEX(Treiber!$B$78:$B$81,Q$1-2026)),P48)</f>
        <v/>
      </c>
      <c r="R48" s="21">
        <f>IF(AND(R$2=1,R$1&gt;2026),Q48*(1+INDEX(Treiber!$B$78:$B$81,R$1-2026)),Q48)</f>
        <v/>
      </c>
      <c r="S48" s="21">
        <f>IF(AND(S$2=1,S$1&gt;2026),R48*(1+INDEX(Treiber!$B$78:$B$81,S$1-2026)),R48)</f>
        <v/>
      </c>
      <c r="T48" s="21">
        <f>IF(AND(T$2=1,T$1&gt;2026),S48*(1+INDEX(Treiber!$B$78:$B$81,T$1-2026)),S48)</f>
        <v/>
      </c>
      <c r="U48" s="21">
        <f>IF(AND(U$2=1,U$1&gt;2026),T48*(1+INDEX(Treiber!$B$78:$B$81,U$1-2026)),T48)</f>
        <v/>
      </c>
      <c r="V48" s="21">
        <f>IF(AND(V$2=1,V$1&gt;2026),U48*(1+INDEX(Treiber!$B$78:$B$81,V$1-2026)),U48)</f>
        <v/>
      </c>
      <c r="W48" s="21">
        <f>IF(AND(W$2=1,W$1&gt;2026),V48*(1+INDEX(Treiber!$B$78:$B$81,W$1-2026)),V48)</f>
        <v/>
      </c>
      <c r="X48" s="21">
        <f>IF(AND(X$2=1,X$1&gt;2026),W48*(1+INDEX(Treiber!$B$78:$B$81,X$1-2026)),W48)</f>
        <v/>
      </c>
      <c r="Y48" s="21">
        <f>IF(AND(Y$2=1,Y$1&gt;2026),X48*(1+INDEX(Treiber!$B$78:$B$81,Y$1-2026)),X48)</f>
        <v/>
      </c>
      <c r="Z48" s="21">
        <f>IF(AND(Z$2=1,Z$1&gt;2026),Y48*(1+INDEX(Treiber!$B$78:$B$81,Z$1-2026)),Y48)</f>
        <v/>
      </c>
      <c r="AA48" s="21">
        <f>IF(AND(AA$2=1,AA$1&gt;2026),Z48*(1+INDEX(Treiber!$B$78:$B$81,AA$1-2026)),Z48)</f>
        <v/>
      </c>
      <c r="AB48" s="21">
        <f>IF(AND(AB$2=1,AB$1&gt;2026),AA48*(1+INDEX(Treiber!$B$78:$B$81,AB$1-2026)),AA48)</f>
        <v/>
      </c>
      <c r="AC48" s="21">
        <f>IF(AND(AC$2=1,AC$1&gt;2026),AB48*(1+INDEX(Treiber!$B$78:$B$81,AC$1-2026)),AB48)</f>
        <v/>
      </c>
      <c r="AD48" s="21">
        <f>IF(AND(AD$2=1,AD$1&gt;2026),AC48*(1+INDEX(Treiber!$B$78:$B$81,AD$1-2026)),AC48)</f>
        <v/>
      </c>
      <c r="AE48" s="21">
        <f>IF(AND(AE$2=1,AE$1&gt;2026),AD48*(1+INDEX(Treiber!$B$78:$B$81,AE$1-2026)),AD48)</f>
        <v/>
      </c>
      <c r="AF48" s="21">
        <f>IF(AND(AF$2=1,AF$1&gt;2026),AE48*(1+INDEX(Treiber!$B$78:$B$81,AF$1-2026)),AE48)</f>
        <v/>
      </c>
      <c r="AG48" s="21">
        <f>IF(AND(AG$2=1,AG$1&gt;2026),AF48*(1+INDEX(Treiber!$B$78:$B$81,AG$1-2026)),AF48)</f>
        <v/>
      </c>
      <c r="AH48" s="21">
        <f>IF(AND(AH$2=1,AH$1&gt;2026),AG48*(1+INDEX(Treiber!$B$78:$B$81,AH$1-2026)),AG48)</f>
        <v/>
      </c>
      <c r="AI48" s="21">
        <f>IF(AND(AI$2=1,AI$1&gt;2026),AH48*(1+INDEX(Treiber!$B$78:$B$81,AI$1-2026)),AH48)</f>
        <v/>
      </c>
      <c r="AJ48" s="21">
        <f>IF(AND(AJ$2=1,AJ$1&gt;2026),AI48*(1+INDEX(Treiber!$B$78:$B$81,AJ$1-2026)),AI48)</f>
        <v/>
      </c>
      <c r="AK48" s="21">
        <f>IF(AND(AK$2=1,AK$1&gt;2026),AJ48*(1+INDEX(Treiber!$B$78:$B$81,AK$1-2026)),AJ48)</f>
        <v/>
      </c>
      <c r="AL48" s="21">
        <f>IF(AND(AL$2=1,AL$1&gt;2026),AK48*(1+INDEX(Treiber!$B$78:$B$81,AL$1-2026)),AK48)</f>
        <v/>
      </c>
      <c r="AM48" s="21">
        <f>IF(AND(AM$2=1,AM$1&gt;2026),AL48*(1+INDEX(Treiber!$B$78:$B$81,AM$1-2026)),AL48)</f>
        <v/>
      </c>
      <c r="AN48" s="21">
        <f>IF(AND(AN$2=1,AN$1&gt;2026),AM48*(1+INDEX(Treiber!$B$78:$B$81,AN$1-2026)),AM48)</f>
        <v/>
      </c>
      <c r="AO48" s="21">
        <f>IF(AND(AO$2=1,AO$1&gt;2026),AN48*(1+INDEX(Treiber!$B$78:$B$81,AO$1-2026)),AN48)</f>
        <v/>
      </c>
      <c r="AP48" s="21">
        <f>IF(AND(AP$2=1,AP$1&gt;2026),AO48*(1+INDEX(Treiber!$B$78:$B$81,AP$1-2026)),AO48)</f>
        <v/>
      </c>
      <c r="AQ48" s="21">
        <f>IF(AND(AQ$2=1,AQ$1&gt;2026),AP48*(1+INDEX(Treiber!$B$78:$B$81,AQ$1-2026)),AP48)</f>
        <v/>
      </c>
      <c r="AR48" s="21">
        <f>IF(AND(AR$2=1,AR$1&gt;2026),AQ48*(1+INDEX(Treiber!$B$78:$B$81,AR$1-2026)),AQ48)</f>
        <v/>
      </c>
      <c r="AS48" s="21">
        <f>IF(AND(AS$2=1,AS$1&gt;2026),AR48*(1+INDEX(Treiber!$B$78:$B$81,AS$1-2026)),AR48)</f>
        <v/>
      </c>
      <c r="AT48" s="21">
        <f>IF(AND(AT$2=1,AT$1&gt;2026),AS48*(1+INDEX(Treiber!$B$78:$B$81,AT$1-2026)),AS48)</f>
        <v/>
      </c>
      <c r="AU48" s="21">
        <f>IF(AND(AU$2=1,AU$1&gt;2026),AT48*(1+INDEX(Treiber!$B$78:$B$81,AU$1-2026)),AT48)</f>
        <v/>
      </c>
      <c r="AV48" s="21">
        <f>IF(AND(AV$2=1,AV$1&gt;2026),AU48*(1+INDEX(Treiber!$B$78:$B$81,AV$1-2026)),AU48)</f>
        <v/>
      </c>
      <c r="AW48" s="21">
        <f>IF(AND(AW$2=1,AW$1&gt;2026),AV48*(1+INDEX(Treiber!$B$78:$B$81,AW$1-2026)),AV48)</f>
        <v/>
      </c>
      <c r="AX48" s="21">
        <f>IF(AND(AX$2=1,AX$1&gt;2026),AW48*(1+INDEX(Treiber!$B$78:$B$81,AX$1-2026)),AW48)</f>
        <v/>
      </c>
      <c r="AY48" s="21">
        <f>IF(AND(AY$2=1,AY$1&gt;2026),AX48*(1+INDEX(Treiber!$B$78:$B$81,AY$1-2026)),AX48)</f>
        <v/>
      </c>
      <c r="AZ48" s="21">
        <f>IF(AND(AZ$2=1,AZ$1&gt;2026),AY48*(1+INDEX(Treiber!$B$78:$B$81,AZ$1-2026)),AY48)</f>
        <v/>
      </c>
      <c r="BA48" s="21">
        <f>IF(AND(BA$2=1,BA$1&gt;2026),AZ48*(1+INDEX(Treiber!$B$78:$B$81,BA$1-2026)),AZ48)</f>
        <v/>
      </c>
      <c r="BB48" s="21">
        <f>IF(AND(BB$2=1,BB$1&gt;2026),BA48*(1+INDEX(Treiber!$B$78:$B$81,BB$1-2026)),BA48)</f>
        <v/>
      </c>
    </row>
    <row r="49">
      <c r="A49" t="inlineStr">
        <is>
          <t>Mietkosten Software (M)</t>
        </is>
      </c>
      <c r="B49" s="21">
        <f>Personalkosten!B90*Treiber!$B$18</f>
        <v/>
      </c>
      <c r="C49" s="21">
        <f>Personalkosten!C90*Treiber!$B$18</f>
        <v/>
      </c>
      <c r="D49" s="21">
        <f>Personalkosten!D90*Treiber!$B$18</f>
        <v/>
      </c>
      <c r="E49" s="21">
        <f>Personalkosten!E90*Treiber!$B$18</f>
        <v/>
      </c>
      <c r="F49" s="21">
        <f>Personalkosten!F90*Treiber!$B$18</f>
        <v/>
      </c>
      <c r="G49" s="21">
        <f>Personalkosten!G90*Treiber!$B$18</f>
        <v/>
      </c>
      <c r="H49" s="21">
        <f>Personalkosten!H90*Treiber!$B$18</f>
        <v/>
      </c>
      <c r="I49" s="21">
        <f>Personalkosten!I90*Treiber!$B$18</f>
        <v/>
      </c>
      <c r="J49" s="21">
        <f>Personalkosten!J90*Treiber!$B$18</f>
        <v/>
      </c>
      <c r="K49" s="21">
        <f>Personalkosten!K90*Treiber!$B$18</f>
        <v/>
      </c>
      <c r="L49" s="21">
        <f>Personalkosten!L90*Treiber!$B$18</f>
        <v/>
      </c>
      <c r="M49" s="21">
        <f>Personalkosten!M90*Treiber!$B$18</f>
        <v/>
      </c>
      <c r="N49" s="21">
        <f>Personalkosten!N90*Treiber!$B$18</f>
        <v/>
      </c>
      <c r="O49" s="21">
        <f>Personalkosten!O90*Treiber!$B$18</f>
        <v/>
      </c>
      <c r="P49" s="21">
        <f>Personalkosten!P90*Treiber!$B$18</f>
        <v/>
      </c>
      <c r="Q49" s="21">
        <f>Personalkosten!Q90*Treiber!$B$18</f>
        <v/>
      </c>
      <c r="R49" s="21">
        <f>Personalkosten!R90*Treiber!$B$18</f>
        <v/>
      </c>
      <c r="S49" s="21">
        <f>Personalkosten!S90*Treiber!$B$18</f>
        <v/>
      </c>
      <c r="T49" s="21">
        <f>Personalkosten!T90*Treiber!$B$18</f>
        <v/>
      </c>
      <c r="U49" s="21">
        <f>Personalkosten!U90*Treiber!$B$18</f>
        <v/>
      </c>
      <c r="V49" s="21">
        <f>Personalkosten!V90*Treiber!$B$18</f>
        <v/>
      </c>
      <c r="W49" s="21">
        <f>Personalkosten!W90*Treiber!$B$18</f>
        <v/>
      </c>
      <c r="X49" s="21">
        <f>Personalkosten!X90*Treiber!$B$18</f>
        <v/>
      </c>
      <c r="Y49" s="21">
        <f>Personalkosten!Y90*Treiber!$B$18</f>
        <v/>
      </c>
      <c r="Z49" s="21">
        <f>Personalkosten!Z90*Treiber!$B$18</f>
        <v/>
      </c>
      <c r="AA49" s="21">
        <f>Personalkosten!AA90*Treiber!$B$18</f>
        <v/>
      </c>
      <c r="AB49" s="21">
        <f>Personalkosten!AB90*Treiber!$B$18</f>
        <v/>
      </c>
      <c r="AC49" s="21">
        <f>Personalkosten!AC90*Treiber!$B$18</f>
        <v/>
      </c>
      <c r="AD49" s="21">
        <f>Personalkosten!AD90*Treiber!$B$18</f>
        <v/>
      </c>
      <c r="AE49" s="21">
        <f>Personalkosten!AE90*Treiber!$B$18</f>
        <v/>
      </c>
      <c r="AF49" s="21">
        <f>Personalkosten!AF90*Treiber!$B$18</f>
        <v/>
      </c>
      <c r="AG49" s="21">
        <f>Personalkosten!AG90*Treiber!$B$18</f>
        <v/>
      </c>
      <c r="AH49" s="21">
        <f>Personalkosten!AH90*Treiber!$B$18</f>
        <v/>
      </c>
      <c r="AI49" s="21">
        <f>Personalkosten!AI90*Treiber!$B$18</f>
        <v/>
      </c>
      <c r="AJ49" s="21">
        <f>Personalkosten!AJ90*Treiber!$B$18</f>
        <v/>
      </c>
      <c r="AK49" s="21">
        <f>Personalkosten!AK90*Treiber!$B$18</f>
        <v/>
      </c>
      <c r="AL49" s="21">
        <f>Personalkosten!AL90*Treiber!$B$18</f>
        <v/>
      </c>
      <c r="AM49" s="21">
        <f>Personalkosten!AM90*Treiber!$B$18</f>
        <v/>
      </c>
      <c r="AN49" s="21">
        <f>Personalkosten!AN90*Treiber!$B$18</f>
        <v/>
      </c>
      <c r="AO49" s="21">
        <f>Personalkosten!AO90*Treiber!$B$18</f>
        <v/>
      </c>
      <c r="AP49" s="21">
        <f>Personalkosten!AP90*Treiber!$B$18</f>
        <v/>
      </c>
      <c r="AQ49" s="21">
        <f>Personalkosten!AQ90*Treiber!$B$18</f>
        <v/>
      </c>
      <c r="AR49" s="21">
        <f>Personalkosten!AR90*Treiber!$B$18</f>
        <v/>
      </c>
      <c r="AS49" s="21">
        <f>Personalkosten!AS90*Treiber!$B$18</f>
        <v/>
      </c>
      <c r="AT49" s="21">
        <f>Personalkosten!AT90*Treiber!$B$18</f>
        <v/>
      </c>
      <c r="AU49" s="21">
        <f>Personalkosten!AU90*Treiber!$B$18</f>
        <v/>
      </c>
      <c r="AV49" s="21">
        <f>Personalkosten!AV90*Treiber!$B$18</f>
        <v/>
      </c>
      <c r="AW49" s="21">
        <f>Personalkosten!AW90*Treiber!$B$18</f>
        <v/>
      </c>
      <c r="AX49" s="21">
        <f>Personalkosten!AX90*Treiber!$B$18</f>
        <v/>
      </c>
      <c r="AY49" s="21">
        <f>Personalkosten!AY90*Treiber!$B$18</f>
        <v/>
      </c>
      <c r="AZ49" s="21">
        <f>Personalkosten!AZ90*Treiber!$B$18</f>
        <v/>
      </c>
      <c r="BA49" s="21">
        <f>Personalkosten!BA90*Treiber!$B$18</f>
        <v/>
      </c>
      <c r="BB49" s="21">
        <f>Personalkosten!BB90*Treiber!$B$18</f>
        <v/>
      </c>
    </row>
    <row r="50">
      <c r="A50" t="inlineStr">
        <is>
          <t>Nebenkosten Geldverkehr (M)</t>
        </is>
      </c>
      <c r="B50" s="21" t="n">
        <v>0</v>
      </c>
      <c r="C50" s="21" t="n">
        <v>0</v>
      </c>
      <c r="D50" s="21" t="n">
        <v>0</v>
      </c>
      <c r="E50" s="21" t="n">
        <v>0</v>
      </c>
      <c r="F50" s="21" t="n">
        <v>0</v>
      </c>
      <c r="G50" s="21" t="n">
        <v>0</v>
      </c>
      <c r="H50" s="21" t="n">
        <v>0</v>
      </c>
      <c r="I50" s="21" t="n">
        <v>0</v>
      </c>
      <c r="J50" s="21" t="n">
        <v>0</v>
      </c>
      <c r="K50" s="21" t="n">
        <v>0</v>
      </c>
      <c r="L50" s="21" t="n">
        <v>0</v>
      </c>
      <c r="M50" s="21" t="n">
        <v>0</v>
      </c>
      <c r="N50" s="21" t="n">
        <v>0</v>
      </c>
      <c r="O50" s="21" t="n">
        <v>0</v>
      </c>
      <c r="P50" s="21" t="n">
        <v>0</v>
      </c>
      <c r="Q50" s="21" t="n">
        <v>0</v>
      </c>
      <c r="R50" s="21" t="n">
        <v>0</v>
      </c>
      <c r="S50" s="21" t="n">
        <v>0</v>
      </c>
      <c r="T50" s="21" t="n">
        <v>0</v>
      </c>
      <c r="U50" s="21" t="n">
        <v>0</v>
      </c>
      <c r="V50" s="21" t="n">
        <v>0</v>
      </c>
      <c r="W50" s="21" t="n">
        <v>0</v>
      </c>
      <c r="X50" s="21" t="n">
        <v>0</v>
      </c>
      <c r="Y50" s="21" t="n">
        <v>0</v>
      </c>
      <c r="Z50" s="21" t="n">
        <v>0</v>
      </c>
      <c r="AA50" s="21" t="n">
        <v>0</v>
      </c>
      <c r="AB50" s="21" t="n">
        <v>0</v>
      </c>
      <c r="AC50" s="21" t="n">
        <v>0</v>
      </c>
      <c r="AD50" s="21" t="n">
        <v>0</v>
      </c>
      <c r="AE50" s="21" t="n">
        <v>0</v>
      </c>
      <c r="AF50" s="21" t="n">
        <v>0</v>
      </c>
      <c r="AG50" s="21" t="n">
        <v>0</v>
      </c>
      <c r="AH50" s="21" t="n">
        <v>0</v>
      </c>
      <c r="AI50" s="21" t="n">
        <v>0</v>
      </c>
      <c r="AJ50" s="21" t="n">
        <v>0</v>
      </c>
      <c r="AK50" s="21" t="n">
        <v>0</v>
      </c>
      <c r="AL50" s="21" t="n">
        <v>0</v>
      </c>
      <c r="AM50" s="21" t="n">
        <v>0</v>
      </c>
      <c r="AN50" s="21" t="n">
        <v>0</v>
      </c>
      <c r="AO50" s="21" t="n">
        <v>0</v>
      </c>
      <c r="AP50" s="21" t="n">
        <v>0</v>
      </c>
      <c r="AQ50" s="21" t="n">
        <v>0</v>
      </c>
      <c r="AR50" s="21" t="n">
        <v>0</v>
      </c>
      <c r="AS50" s="21" t="n">
        <v>0</v>
      </c>
      <c r="AT50" s="21" t="n">
        <v>0</v>
      </c>
      <c r="AU50" s="21" t="n">
        <v>0</v>
      </c>
      <c r="AV50" s="21" t="n">
        <v>0</v>
      </c>
      <c r="AW50" s="21" t="n">
        <v>0</v>
      </c>
      <c r="AX50" s="21" t="n">
        <v>0</v>
      </c>
      <c r="AY50" s="21" t="n">
        <v>0</v>
      </c>
      <c r="AZ50" s="21" t="n">
        <v>0</v>
      </c>
      <c r="BA50" s="21" t="n">
        <v>0</v>
      </c>
      <c r="BB50" s="21" t="n">
        <v>0</v>
      </c>
    </row>
    <row r="51" customFormat="1" s="11">
      <c r="A51" s="1" t="inlineStr">
        <is>
          <t>Sonstige Kosten</t>
        </is>
      </c>
      <c r="B51" s="25">
        <f>B18+B20+B41+B42+B43+B44+B45+B46+B47+B48+B49+B50</f>
        <v/>
      </c>
      <c r="C51" s="25">
        <f>C18+C20+C41+C42+C43+C44+C45+C46+C47+C48+C49+C50</f>
        <v/>
      </c>
      <c r="D51" s="25">
        <f>D18+D20+D41+D42+D43+D44+D45+D46+D47+D48+D49+D50</f>
        <v/>
      </c>
      <c r="E51" s="25">
        <f>E18+E20+E41+E42+E43+E44+E45+E46+E47+E48+E49+E50</f>
        <v/>
      </c>
      <c r="F51" s="25">
        <f>F18+F20+F41+F42+F43+F44+F45+F46+F47+F48+F49+F50</f>
        <v/>
      </c>
      <c r="G51" s="25">
        <f>G18+G20+G41+G42+G43+G44+G45+G46+G47+G48+G49+G50</f>
        <v/>
      </c>
      <c r="H51" s="25">
        <f>H18+H20+H41+H42+H43+H44+H45+H46+H47+H48+H49+H50</f>
        <v/>
      </c>
      <c r="I51" s="25">
        <f>I18+I20+I41+I42+I43+I44+I45+I46+I47+I48+I49+I50</f>
        <v/>
      </c>
      <c r="J51" s="25">
        <f>J18+J20+J41+J42+J43+J44+J45+J46+J47+J48+J49+J50</f>
        <v/>
      </c>
      <c r="K51" s="25">
        <f>K18+K20+K41+K42+K43+K44+K45+K46+K47+K48+K49+K50</f>
        <v/>
      </c>
      <c r="L51" s="25">
        <f>L18+L20+L41+L42+L43+L44+L45+L46+L47+L48+L49+L50</f>
        <v/>
      </c>
      <c r="M51" s="25">
        <f>M18+M20+M41+M42+M43+M44+M45+M46+M47+M48+M49+M50</f>
        <v/>
      </c>
      <c r="N51" s="25">
        <f>N18+N20+N41+N42+N43+N44+N45+N46+N47+N48+N49+N50</f>
        <v/>
      </c>
      <c r="O51" s="25">
        <f>O18+O20+O41+O42+O43+O44+O45+O46+O47+O48+O49+O50</f>
        <v/>
      </c>
      <c r="P51" s="25">
        <f>P18+P20+P41+P42+P43+P44+P45+P46+P47+P48+P49+P50</f>
        <v/>
      </c>
      <c r="Q51" s="25">
        <f>Q18+Q20+Q41+Q42+Q43+Q44+Q45+Q46+Q47+Q48+Q49+Q50</f>
        <v/>
      </c>
      <c r="R51" s="25">
        <f>R18+R20+R41+R42+R43+R44+R45+R46+R47+R48+R49+R50</f>
        <v/>
      </c>
      <c r="S51" s="25">
        <f>S18+S20+S41+S42+S43+S44+S45+S46+S47+S48+S49+S50</f>
        <v/>
      </c>
      <c r="T51" s="25">
        <f>T18+T20+T41+T42+T43+T44+T45+T46+T47+T48+T49+T50</f>
        <v/>
      </c>
      <c r="U51" s="25">
        <f>U18+U20+U41+U42+U43+U44+U45+U46+U47+U48+U49+U50</f>
        <v/>
      </c>
      <c r="V51" s="25">
        <f>V18+V20+V41+V42+V43+V44+V45+V46+V47+V48+V49+V50</f>
        <v/>
      </c>
      <c r="W51" s="25">
        <f>W18+W20+W41+W42+W43+W44+W45+W46+W47+W48+W49+W50</f>
        <v/>
      </c>
      <c r="X51" s="25">
        <f>X18+X20+X41+X42+X43+X44+X45+X46+X47+X48+X49+X50</f>
        <v/>
      </c>
      <c r="Y51" s="25">
        <f>Y18+Y20+Y41+Y42+Y43+Y44+Y45+Y46+Y47+Y48+Y49+Y50</f>
        <v/>
      </c>
      <c r="Z51" s="25">
        <f>Z18+Z20+Z41+Z42+Z43+Z44+Z45+Z46+Z47+Z48+Z49+Z50</f>
        <v/>
      </c>
      <c r="AA51" s="25">
        <f>AA18+AA20+AA41+AA42+AA43+AA44+AA45+AA46+AA47+AA48+AA49+AA50</f>
        <v/>
      </c>
      <c r="AB51" s="25">
        <f>AB18+AB20+AB41+AB42+AB43+AB44+AB45+AB46+AB47+AB48+AB49+AB50</f>
        <v/>
      </c>
      <c r="AC51" s="25">
        <f>AC18+AC20+AC41+AC42+AC43+AC44+AC45+AC46+AC47+AC48+AC49+AC50</f>
        <v/>
      </c>
      <c r="AD51" s="25">
        <f>AD18+AD20+AD41+AD42+AD43+AD44+AD45+AD46+AD47+AD48+AD49+AD50</f>
        <v/>
      </c>
      <c r="AE51" s="25">
        <f>AE18+AE20+AE41+AE42+AE43+AE44+AE45+AE46+AE47+AE48+AE49+AE50</f>
        <v/>
      </c>
      <c r="AF51" s="25">
        <f>AF18+AF20+AF41+AF42+AF43+AF44+AF45+AF46+AF47+AF48+AF49+AF50</f>
        <v/>
      </c>
      <c r="AG51" s="25">
        <f>AG18+AG20+AG41+AG42+AG43+AG44+AG45+AG46+AG47+AG48+AG49+AG50</f>
        <v/>
      </c>
      <c r="AH51" s="25">
        <f>AH18+AH20+AH41+AH42+AH43+AH44+AH45+AH46+AH47+AH48+AH49+AH50</f>
        <v/>
      </c>
      <c r="AI51" s="25">
        <f>AI18+AI20+AI41+AI42+AI43+AI44+AI45+AI46+AI47+AI48+AI49+AI50</f>
        <v/>
      </c>
      <c r="AJ51" s="25">
        <f>AJ18+AJ20+AJ41+AJ42+AJ43+AJ44+AJ45+AJ46+AJ47+AJ48+AJ49+AJ50</f>
        <v/>
      </c>
      <c r="AK51" s="25">
        <f>AK18+AK20+AK41+AK42+AK43+AK44+AK45+AK46+AK47+AK48+AK49+AK50</f>
        <v/>
      </c>
      <c r="AL51" s="25">
        <f>AL18+AL20+AL41+AL42+AL43+AL44+AL45+AL46+AL47+AL48+AL49+AL50</f>
        <v/>
      </c>
      <c r="AM51" s="25">
        <f>AM18+AM20+AM41+AM42+AM43+AM44+AM45+AM46+AM47+AM48+AM49+AM50</f>
        <v/>
      </c>
      <c r="AN51" s="25">
        <f>AN18+AN20+AN41+AN42+AN43+AN44+AN45+AN46+AN47+AN48+AN49+AN50</f>
        <v/>
      </c>
      <c r="AO51" s="25">
        <f>AO18+AO20+AO41+AO42+AO43+AO44+AO45+AO46+AO47+AO48+AO49+AO50</f>
        <v/>
      </c>
      <c r="AP51" s="25">
        <f>AP18+AP20+AP41+AP42+AP43+AP44+AP45+AP46+AP47+AP48+AP49+AP50</f>
        <v/>
      </c>
      <c r="AQ51" s="25">
        <f>AQ18+AQ20+AQ41+AQ42+AQ43+AQ44+AQ45+AQ46+AQ47+AQ48+AQ49+AQ50</f>
        <v/>
      </c>
      <c r="AR51" s="25">
        <f>AR18+AR20+AR41+AR42+AR43+AR44+AR45+AR46+AR47+AR48+AR49+AR50</f>
        <v/>
      </c>
      <c r="AS51" s="25">
        <f>AS18+AS20+AS41+AS42+AS43+AS44+AS45+AS46+AS47+AS48+AS49+AS50</f>
        <v/>
      </c>
      <c r="AT51" s="25">
        <f>AT18+AT20+AT41+AT42+AT43+AT44+AT45+AT46+AT47+AT48+AT49+AT50</f>
        <v/>
      </c>
      <c r="AU51" s="25">
        <f>AU18+AU20+AU41+AU42+AU43+AU44+AU45+AU46+AU47+AU48+AU49+AU50</f>
        <v/>
      </c>
      <c r="AV51" s="25">
        <f>AV18+AV20+AV41+AV42+AV43+AV44+AV45+AV46+AV47+AV48+AV49+AV50</f>
        <v/>
      </c>
      <c r="AW51" s="25">
        <f>AW18+AW20+AW41+AW42+AW43+AW44+AW45+AW46+AW47+AW48+AW49+AW50</f>
        <v/>
      </c>
      <c r="AX51" s="25">
        <f>AX18+AX20+AX41+AX42+AX43+AX44+AX45+AX46+AX47+AX48+AX49+AX50</f>
        <v/>
      </c>
      <c r="AY51" s="25">
        <f>AY18+AY20+AY41+AY42+AY43+AY44+AY45+AY46+AY47+AY48+AY49+AY50</f>
        <v/>
      </c>
      <c r="AZ51" s="25">
        <f>AZ18+AZ20+AZ41+AZ42+AZ43+AZ44+AZ45+AZ46+AZ47+AZ48+AZ49+AZ50</f>
        <v/>
      </c>
      <c r="BA51" s="25">
        <f>BA18+BA20+BA41+BA42+BA43+BA44+BA45+BA46+BA47+BA48+BA49+BA50</f>
        <v/>
      </c>
      <c r="BB51" s="25">
        <f>BB18+BB20+BB41+BB42+BB43+BB44+BB45+BB46+BB47+BB48+BB49+BB50</f>
        <v/>
      </c>
    </row>
    <row r="52" customFormat="1" s="11">
      <c r="A52" s="1" t="inlineStr">
        <is>
          <t>Summe sonstige (ohne Pers., Abschr.)</t>
        </is>
      </c>
      <c r="B52" s="25">
        <f>B4+B6+B7+B8+B9+B10+B11+B12+B13+B14+B15+B17+B18+B19+B20+B21+B22+B23+B25+B26+B27+B28+B29+B30+B31+B32+B33+B35+B36+B38+B39+B40+B41+B42+B43+B44+B45+B46+B47+B48+B49+B50+B56</f>
        <v/>
      </c>
      <c r="C52" s="25">
        <f>C4+C6+C7+C8+C9+C10+C11+C12+C13+C14+C15+C17+C18+C19+C20+C21+C22+C23+C25+C26+C27+C28+C29+C30+C31+C32+C33+C35+C36+C38+C39+C40+C41+C42+C43+C44+C45+C46+C47+C48+C49+C50+C56</f>
        <v/>
      </c>
      <c r="D52" s="25">
        <f>D4+D6+D7+D8+D9+D10+D11+D12+D13+D14+D15+D17+D18+D19+D20+D21+D22+D23+D25+D26+D27+D28+D29+D30+D31+D32+D33+D35+D36+D38+D39+D40+D41+D42+D43+D44+D45+D46+D47+D48+D49+D50+D56</f>
        <v/>
      </c>
      <c r="E52" s="25">
        <f>E4+E6+E7+E8+E9+E10+E11+E12+E13+E14+E15+E17+E18+E19+E20+E21+E22+E23+E25+E26+E27+E28+E29+E30+E31+E32+E33+E35+E36+E38+E39+E40+E41+E42+E43+E44+E45+E46+E47+E48+E49+E50+E56</f>
        <v/>
      </c>
      <c r="F52" s="25">
        <f>F4+F6+F7+F8+F9+F10+F11+F12+F13+F14+F15+F17+F18+F19+F20+F21+F22+F23+F25+F26+F27+F28+F29+F30+F31+F32+F33+F35+F36+F38+F39+F40+F41+F42+F43+F44+F45+F46+F47+F48+F49+F50+F56</f>
        <v/>
      </c>
      <c r="G52" s="25">
        <f>G4+G6+G7+G8+G9+G10+G11+G12+G13+G14+G15+G17+G18+G19+G20+G21+G22+G23+G25+G26+G27+G28+G29+G30+G31+G32+G33+G35+G36+G38+G39+G40+G41+G42+G43+G44+G45+G46+G47+G48+G49+G50+G56</f>
        <v/>
      </c>
      <c r="H52" s="25">
        <f>H4+H6+H7+H8+H9+H10+H11+H12+H13+H14+H15+H17+H18+H19+H20+H21+H22+H23+H25+H26+H27+H28+H29+H30+H31+H32+H33+H35+H36+H38+H39+H40+H41+H42+H43+H44+H45+H46+H47+H48+H49+H50+H56</f>
        <v/>
      </c>
      <c r="I52" s="25">
        <f>I4+I6+I7+I8+I9+I10+I11+I12+I13+I14+I15+I17+I18+I19+I20+I21+I22+I23+I25+I26+I27+I28+I29+I30+I31+I32+I33+I35+I36+I38+I39+I40+I41+I42+I43+I44+I45+I46+I47+I48+I49+I50+I56</f>
        <v/>
      </c>
      <c r="J52" s="25">
        <f>J4+J6+J7+J8+J9+J10+J11+J12+J13+J14+J15+J17+J18+J19+J20+J21+J22+J23+J25+J26+J27+J28+J29+J30+J31+J32+J33+J35+J36+J38+J39+J40+J41+J42+J43+J44+J45+J46+J47+J48+J49+J50+J56</f>
        <v/>
      </c>
      <c r="K52" s="25">
        <f>K4+K6+K7+K8+K9+K10+K11+K12+K13+K14+K15+K17+K18+K19+K20+K21+K22+K23+K25+K26+K27+K28+K29+K30+K31+K32+K33+K35+K36+K38+K39+K40+K41+K42+K43+K44+K45+K46+K47+K48+K49+K50+K56</f>
        <v/>
      </c>
      <c r="L52" s="25">
        <f>L4+L6+L7+L8+L9+L10+L11+L12+L13+L14+L15+L17+L18+L19+L20+L21+L22+L23+L25+L26+L27+L28+L29+L30+L31+L32+L33+L35+L36+L38+L39+L40+L41+L42+L43+L44+L45+L46+L47+L48+L49+L50+L56</f>
        <v/>
      </c>
      <c r="M52" s="25">
        <f>M4+M6+M7+M8+M9+M10+M11+M12+M13+M14+M15+M17+M18+M19+M20+M21+M22+M23+M25+M26+M27+M28+M29+M30+M31+M32+M33+M35+M36+M38+M39+M40+M41+M42+M43+M44+M45+M46+M47+M48+M49+M50+M56</f>
        <v/>
      </c>
      <c r="N52" s="25">
        <f>N4+N6+N7+N8+N9+N10+N11+N12+N13+N14+N15+N17+N18+N19+N20+N21+N22+N23+N25+N26+N27+N28+N29+N30+N31+N32+N33+N35+N36+N38+N39+N40+N41+N42+N43+N44+N45+N46+N47+N48+N49+N50+N56</f>
        <v/>
      </c>
      <c r="O52" s="25">
        <f>O4+O6+O7+O8+O9+O10+O11+O12+O13+O14+O15+O17+O18+O19+O20+O21+O22+O23+O25+O26+O27+O28+O29+O30+O31+O32+O33+O35+O36+O38+O39+O40+O41+O42+O43+O44+O45+O46+O47+O48+O49+O50+O56</f>
        <v/>
      </c>
      <c r="P52" s="25">
        <f>P4+P6+P7+P8+P9+P10+P11+P12+P13+P14+P15+P17+P18+P19+P20+P21+P22+P23+P25+P26+P27+P28+P29+P30+P31+P32+P33+P35+P36+P38+P39+P40+P41+P42+P43+P44+P45+P46+P47+P48+P49+P50+P56</f>
        <v/>
      </c>
      <c r="Q52" s="25">
        <f>Q4+Q6+Q7+Q8+Q9+Q10+Q11+Q12+Q13+Q14+Q15+Q17+Q18+Q19+Q20+Q21+Q22+Q23+Q25+Q26+Q27+Q28+Q29+Q30+Q31+Q32+Q33+Q35+Q36+Q38+Q39+Q40+Q41+Q42+Q43+Q44+Q45+Q46+Q47+Q48+Q49+Q50+Q56</f>
        <v/>
      </c>
      <c r="R52" s="25">
        <f>R4+R6+R7+R8+R9+R10+R11+R12+R13+R14+R15+R17+R18+R19+R20+R21+R22+R23+R25+R26+R27+R28+R29+R30+R31+R32+R33+R35+R36+R38+R39+R40+R41+R42+R43+R44+R45+R46+R47+R48+R49+R50+R56</f>
        <v/>
      </c>
      <c r="S52" s="25">
        <f>S4+S6+S7+S8+S9+S10+S11+S12+S13+S14+S15+S17+S18+S19+S20+S21+S22+S23+S25+S26+S27+S28+S29+S30+S31+S32+S33+S35+S36+S38+S39+S40+S41+S42+S43+S44+S45+S46+S47+S48+S49+S50+S56</f>
        <v/>
      </c>
      <c r="T52" s="25">
        <f>T4+T6+T7+T8+T9+T10+T11+T12+T13+T14+T15+T17+T18+T19+T20+T21+T22+T23+T25+T26+T27+T28+T29+T30+T31+T32+T33+T35+T36+T38+T39+T40+T41+T42+T43+T44+T45+T46+T47+T48+T49+T50+T56</f>
        <v/>
      </c>
      <c r="U52" s="25">
        <f>U4+U6+U7+U8+U9+U10+U11+U12+U13+U14+U15+U17+U18+U19+U20+U21+U22+U23+U25+U26+U27+U28+U29+U30+U31+U32+U33+U35+U36+U38+U39+U40+U41+U42+U43+U44+U45+U46+U47+U48+U49+U50+U56</f>
        <v/>
      </c>
      <c r="V52" s="25">
        <f>V4+V6+V7+V8+V9+V10+V11+V12+V13+V14+V15+V17+V18+V19+V20+V21+V22+V23+V25+V26+V27+V28+V29+V30+V31+V32+V33+V35+V36+V38+V39+V40+V41+V42+V43+V44+V45+V46+V47+V48+V49+V50+V56</f>
        <v/>
      </c>
      <c r="W52" s="25">
        <f>W4+W6+W7+W8+W9+W10+W11+W12+W13+W14+W15+W17+W18+W19+W20+W21+W22+W23+W25+W26+W27+W28+W29+W30+W31+W32+W33+W35+W36+W38+W39+W40+W41+W42+W43+W44+W45+W46+W47+W48+W49+W50+W56</f>
        <v/>
      </c>
      <c r="X52" s="25">
        <f>X4+X6+X7+X8+X9+X10+X11+X12+X13+X14+X15+X17+X18+X19+X20+X21+X22+X23+X25+X26+X27+X28+X29+X30+X31+X32+X33+X35+X36+X38+X39+X40+X41+X42+X43+X44+X45+X46+X47+X48+X49+X50+X56</f>
        <v/>
      </c>
      <c r="Y52" s="25">
        <f>Y4+Y6+Y7+Y8+Y9+Y10+Y11+Y12+Y13+Y14+Y15+Y17+Y18+Y19+Y20+Y21+Y22+Y23+Y25+Y26+Y27+Y28+Y29+Y30+Y31+Y32+Y33+Y35+Y36+Y38+Y39+Y40+Y41+Y42+Y43+Y44+Y45+Y46+Y47+Y48+Y49+Y50+Y56</f>
        <v/>
      </c>
      <c r="Z52" s="25">
        <f>Z4+Z6+Z7+Z8+Z9+Z10+Z11+Z12+Z13+Z14+Z15+Z17+Z18+Z19+Z20+Z21+Z22+Z23+Z25+Z26+Z27+Z28+Z29+Z30+Z31+Z32+Z33+Z35+Z36+Z38+Z39+Z40+Z41+Z42+Z43+Z44+Z45+Z46+Z47+Z48+Z49+Z50+Z56</f>
        <v/>
      </c>
      <c r="AA52" s="25">
        <f>AA4+AA6+AA7+AA8+AA9+AA10+AA11+AA12+AA13+AA14+AA15+AA17+AA18+AA19+AA20+AA21+AA22+AA23+AA25+AA26+AA27+AA28+AA29+AA30+AA31+AA32+AA33+AA35+AA36+AA38+AA39+AA40+AA41+AA42+AA43+AA44+AA45+AA46+AA47+AA48+AA49+AA50+AA56</f>
        <v/>
      </c>
      <c r="AB52" s="25">
        <f>AB4+AB6+AB7+AB8+AB9+AB10+AB11+AB12+AB13+AB14+AB15+AB17+AB18+AB19+AB20+AB21+AB22+AB23+AB25+AB26+AB27+AB28+AB29+AB30+AB31+AB32+AB33+AB35+AB36+AB38+AB39+AB40+AB41+AB42+AB43+AB44+AB45+AB46+AB47+AB48+AB49+AB50+AB56</f>
        <v/>
      </c>
      <c r="AC52" s="25">
        <f>AC4+AC6+AC7+AC8+AC9+AC10+AC11+AC12+AC13+AC14+AC15+AC17+AC18+AC19+AC20+AC21+AC22+AC23+AC25+AC26+AC27+AC28+AC29+AC30+AC31+AC32+AC33+AC35+AC36+AC38+AC39+AC40+AC41+AC42+AC43+AC44+AC45+AC46+AC47+AC48+AC49+AC50+AC56</f>
        <v/>
      </c>
      <c r="AD52" s="25">
        <f>AD4+AD6+AD7+AD8+AD9+AD10+AD11+AD12+AD13+AD14+AD15+AD17+AD18+AD19+AD20+AD21+AD22+AD23+AD25+AD26+AD27+AD28+AD29+AD30+AD31+AD32+AD33+AD35+AD36+AD38+AD39+AD40+AD41+AD42+AD43+AD44+AD45+AD46+AD47+AD48+AD49+AD50+AD56</f>
        <v/>
      </c>
      <c r="AE52" s="25">
        <f>AE4+AE6+AE7+AE8+AE9+AE10+AE11+AE12+AE13+AE14+AE15+AE17+AE18+AE19+AE20+AE21+AE22+AE23+AE25+AE26+AE27+AE28+AE29+AE30+AE31+AE32+AE33+AE35+AE36+AE38+AE39+AE40+AE41+AE42+AE43+AE44+AE45+AE46+AE47+AE48+AE49+AE50+AE56</f>
        <v/>
      </c>
      <c r="AF52" s="25">
        <f>AF4+AF6+AF7+AF8+AF9+AF10+AF11+AF12+AF13+AF14+AF15+AF17+AF18+AF19+AF20+AF21+AF22+AF23+AF25+AF26+AF27+AF28+AF29+AF30+AF31+AF32+AF33+AF35+AF36+AF38+AF39+AF40+AF41+AF42+AF43+AF44+AF45+AF46+AF47+AF48+AF49+AF50+AF56</f>
        <v/>
      </c>
      <c r="AG52" s="25">
        <f>AG4+AG6+AG7+AG8+AG9+AG10+AG11+AG12+AG13+AG14+AG15+AG17+AG18+AG19+AG20+AG21+AG22+AG23+AG25+AG26+AG27+AG28+AG29+AG30+AG31+AG32+AG33+AG35+AG36+AG38+AG39+AG40+AG41+AG42+AG43+AG44+AG45+AG46+AG47+AG48+AG49+AG50+AG56</f>
        <v/>
      </c>
      <c r="AH52" s="25">
        <f>AH4+AH6+AH7+AH8+AH9+AH10+AH11+AH12+AH13+AH14+AH15+AH17+AH18+AH19+AH20+AH21+AH22+AH23+AH25+AH26+AH27+AH28+AH29+AH30+AH31+AH32+AH33+AH35+AH36+AH38+AH39+AH40+AH41+AH42+AH43+AH44+AH45+AH46+AH47+AH48+AH49+AH50+AH56</f>
        <v/>
      </c>
      <c r="AI52" s="25">
        <f>AI4+AI6+AI7+AI8+AI9+AI10+AI11+AI12+AI13+AI14+AI15+AI17+AI18+AI19+AI20+AI21+AI22+AI23+AI25+AI26+AI27+AI28+AI29+AI30+AI31+AI32+AI33+AI35+AI36+AI38+AI39+AI40+AI41+AI42+AI43+AI44+AI45+AI46+AI47+AI48+AI49+AI50+AI56</f>
        <v/>
      </c>
      <c r="AJ52" s="25">
        <f>AJ4+AJ6+AJ7+AJ8+AJ9+AJ10+AJ11+AJ12+AJ13+AJ14+AJ15+AJ17+AJ18+AJ19+AJ20+AJ21+AJ22+AJ23+AJ25+AJ26+AJ27+AJ28+AJ29+AJ30+AJ31+AJ32+AJ33+AJ35+AJ36+AJ38+AJ39+AJ40+AJ41+AJ42+AJ43+AJ44+AJ45+AJ46+AJ47+AJ48+AJ49+AJ50+AJ56</f>
        <v/>
      </c>
      <c r="AK52" s="25">
        <f>AK4+AK6+AK7+AK8+AK9+AK10+AK11+AK12+AK13+AK14+AK15+AK17+AK18+AK19+AK20+AK21+AK22+AK23+AK25+AK26+AK27+AK28+AK29+AK30+AK31+AK32+AK33+AK35+AK36+AK38+AK39+AK40+AK41+AK42+AK43+AK44+AK45+AK46+AK47+AK48+AK49+AK50+AK56</f>
        <v/>
      </c>
      <c r="AL52" s="25">
        <f>AL4+AL6+AL7+AL8+AL9+AL10+AL11+AL12+AL13+AL14+AL15+AL17+AL18+AL19+AL20+AL21+AL22+AL23+AL25+AL26+AL27+AL28+AL29+AL30+AL31+AL32+AL33+AL35+AL36+AL38+AL39+AL40+AL41+AL42+AL43+AL44+AL45+AL46+AL47+AL48+AL49+AL50+AL56</f>
        <v/>
      </c>
      <c r="AM52" s="25">
        <f>AM4+AM6+AM7+AM8+AM9+AM10+AM11+AM12+AM13+AM14+AM15+AM17+AM18+AM19+AM20+AM21+AM22+AM23+AM25+AM26+AM27+AM28+AM29+AM30+AM31+AM32+AM33+AM35+AM36+AM38+AM39+AM40+AM41+AM42+AM43+AM44+AM45+AM46+AM47+AM48+AM49+AM50+AM56</f>
        <v/>
      </c>
      <c r="AN52" s="25">
        <f>AN4+AN6+AN7+AN8+AN9+AN10+AN11+AN12+AN13+AN14+AN15+AN17+AN18+AN19+AN20+AN21+AN22+AN23+AN25+AN26+AN27+AN28+AN29+AN30+AN31+AN32+AN33+AN35+AN36+AN38+AN39+AN40+AN41+AN42+AN43+AN44+AN45+AN46+AN47+AN48+AN49+AN50+AN56</f>
        <v/>
      </c>
      <c r="AO52" s="25">
        <f>AO4+AO6+AO7+AO8+AO9+AO10+AO11+AO12+AO13+AO14+AO15+AO17+AO18+AO19+AO20+AO21+AO22+AO23+AO25+AO26+AO27+AO28+AO29+AO30+AO31+AO32+AO33+AO35+AO36+AO38+AO39+AO40+AO41+AO42+AO43+AO44+AO45+AO46+AO47+AO48+AO49+AO50+AO56</f>
        <v/>
      </c>
      <c r="AP52" s="25">
        <f>AP4+AP6+AP7+AP8+AP9+AP10+AP11+AP12+AP13+AP14+AP15+AP17+AP18+AP19+AP20+AP21+AP22+AP23+AP25+AP26+AP27+AP28+AP29+AP30+AP31+AP32+AP33+AP35+AP36+AP38+AP39+AP40+AP41+AP42+AP43+AP44+AP45+AP46+AP47+AP48+AP49+AP50+AP56</f>
        <v/>
      </c>
      <c r="AQ52" s="25">
        <f>AQ4+AQ6+AQ7+AQ8+AQ9+AQ10+AQ11+AQ12+AQ13+AQ14+AQ15+AQ17+AQ18+AQ19+AQ20+AQ21+AQ22+AQ23+AQ25+AQ26+AQ27+AQ28+AQ29+AQ30+AQ31+AQ32+AQ33+AQ35+AQ36+AQ38+AQ39+AQ40+AQ41+AQ42+AQ43+AQ44+AQ45+AQ46+AQ47+AQ48+AQ49+AQ50+AQ56</f>
        <v/>
      </c>
      <c r="AR52" s="25">
        <f>AR4+AR6+AR7+AR8+AR9+AR10+AR11+AR12+AR13+AR14+AR15+AR17+AR18+AR19+AR20+AR21+AR22+AR23+AR25+AR26+AR27+AR28+AR29+AR30+AR31+AR32+AR33+AR35+AR36+AR38+AR39+AR40+AR41+AR42+AR43+AR44+AR45+AR46+AR47+AR48+AR49+AR50+AR56</f>
        <v/>
      </c>
      <c r="AS52" s="25">
        <f>AS4+AS6+AS7+AS8+AS9+AS10+AS11+AS12+AS13+AS14+AS15+AS17+AS18+AS19+AS20+AS21+AS22+AS23+AS25+AS26+AS27+AS28+AS29+AS30+AS31+AS32+AS33+AS35+AS36+AS38+AS39+AS40+AS41+AS42+AS43+AS44+AS45+AS46+AS47+AS48+AS49+AS50+AS56</f>
        <v/>
      </c>
      <c r="AT52" s="25">
        <f>AT4+AT6+AT7+AT8+AT9+AT10+AT11+AT12+AT13+AT14+AT15+AT17+AT18+AT19+AT20+AT21+AT22+AT23+AT25+AT26+AT27+AT28+AT29+AT30+AT31+AT32+AT33+AT35+AT36+AT38+AT39+AT40+AT41+AT42+AT43+AT44+AT45+AT46+AT47+AT48+AT49+AT50+AT56</f>
        <v/>
      </c>
      <c r="AU52" s="25">
        <f>AU4+AU6+AU7+AU8+AU9+AU10+AU11+AU12+AU13+AU14+AU15+AU17+AU18+AU19+AU20+AU21+AU22+AU23+AU25+AU26+AU27+AU28+AU29+AU30+AU31+AU32+AU33+AU35+AU36+AU38+AU39+AU40+AU41+AU42+AU43+AU44+AU45+AU46+AU47+AU48+AU49+AU50+AU56</f>
        <v/>
      </c>
      <c r="AV52" s="25">
        <f>AV4+AV6+AV7+AV8+AV9+AV10+AV11+AV12+AV13+AV14+AV15+AV17+AV18+AV19+AV20+AV21+AV22+AV23+AV25+AV26+AV27+AV28+AV29+AV30+AV31+AV32+AV33+AV35+AV36+AV38+AV39+AV40+AV41+AV42+AV43+AV44+AV45+AV46+AV47+AV48+AV49+AV50+AV56</f>
        <v/>
      </c>
      <c r="AW52" s="25">
        <f>AW4+AW6+AW7+AW8+AW9+AW10+AW11+AW12+AW13+AW14+AW15+AW17+AW18+AW19+AW20+AW21+AW22+AW23+AW25+AW26+AW27+AW28+AW29+AW30+AW31+AW32+AW33+AW35+AW36+AW38+AW39+AW40+AW41+AW42+AW43+AW44+AW45+AW46+AW47+AW48+AW49+AW50+AW56</f>
        <v/>
      </c>
      <c r="AX52" s="25">
        <f>AX4+AX6+AX7+AX8+AX9+AX10+AX11+AX12+AX13+AX14+AX15+AX17+AX18+AX19+AX20+AX21+AX22+AX23+AX25+AX26+AX27+AX28+AX29+AX30+AX31+AX32+AX33+AX35+AX36+AX38+AX39+AX40+AX41+AX42+AX43+AX44+AX45+AX46+AX47+AX48+AX49+AX50+AX56</f>
        <v/>
      </c>
      <c r="AY52" s="25">
        <f>AY4+AY6+AY7+AY8+AY9+AY10+AY11+AY12+AY13+AY14+AY15+AY17+AY18+AY19+AY20+AY21+AY22+AY23+AY25+AY26+AY27+AY28+AY29+AY30+AY31+AY32+AY33+AY35+AY36+AY38+AY39+AY40+AY41+AY42+AY43+AY44+AY45+AY46+AY47+AY48+AY49+AY50+AY56</f>
        <v/>
      </c>
      <c r="AZ52" s="25">
        <f>AZ4+AZ6+AZ7+AZ8+AZ9+AZ10+AZ11+AZ12+AZ13+AZ14+AZ15+AZ17+AZ18+AZ19+AZ20+AZ21+AZ22+AZ23+AZ25+AZ26+AZ27+AZ28+AZ29+AZ30+AZ31+AZ32+AZ33+AZ35+AZ36+AZ38+AZ39+AZ40+AZ41+AZ42+AZ43+AZ44+AZ45+AZ46+AZ47+AZ48+AZ49+AZ50+AZ56</f>
        <v/>
      </c>
      <c r="BA52" s="25">
        <f>BA4+BA6+BA7+BA8+BA9+BA10+BA11+BA12+BA13+BA14+BA15+BA17+BA18+BA19+BA20+BA21+BA22+BA23+BA25+BA26+BA27+BA28+BA29+BA30+BA31+BA32+BA33+BA35+BA36+BA38+BA39+BA40+BA41+BA42+BA43+BA44+BA45+BA46+BA47+BA48+BA49+BA50+BA56</f>
        <v/>
      </c>
      <c r="BB52" s="25">
        <f>BB4+BB6+BB7+BB8+BB9+BB10+BB11+BB12+BB13+BB14+BB15+BB17+BB18+BB19+BB20+BB21+BB22+BB23+BB25+BB26+BB27+BB28+BB29+BB30+BB31+BB32+BB33+BB35+BB36+BB38+BB39+BB40+BB41+BB42+BB43+BB44+BB45+BB46+BB47+BB48+BB49+BB50+BB56</f>
        <v/>
      </c>
    </row>
    <row r="53" customFormat="1" s="11">
      <c r="A53" s="1" t="inlineStr">
        <is>
          <t>Personalkosten</t>
        </is>
      </c>
      <c r="B53" s="25">
        <f>0</f>
        <v/>
      </c>
      <c r="C53" s="25">
        <f>0</f>
        <v/>
      </c>
      <c r="D53" s="25">
        <f>0</f>
        <v/>
      </c>
      <c r="E53" s="25">
        <f>0</f>
        <v/>
      </c>
      <c r="F53" s="25">
        <f>0</f>
        <v/>
      </c>
      <c r="G53" s="25">
        <f>0</f>
        <v/>
      </c>
      <c r="H53" s="25">
        <f>0</f>
        <v/>
      </c>
      <c r="I53" s="25">
        <f>0</f>
        <v/>
      </c>
      <c r="J53" s="25">
        <f>0</f>
        <v/>
      </c>
      <c r="K53" s="25">
        <f>0</f>
        <v/>
      </c>
      <c r="L53" s="25">
        <f>0</f>
        <v/>
      </c>
      <c r="M53" s="25">
        <f>0</f>
        <v/>
      </c>
      <c r="N53" s="25">
        <f>0</f>
        <v/>
      </c>
      <c r="O53" s="25">
        <f>0</f>
        <v/>
      </c>
      <c r="P53" s="25">
        <f>0</f>
        <v/>
      </c>
      <c r="Q53" s="25">
        <f>0</f>
        <v/>
      </c>
      <c r="R53" s="25">
        <f>0</f>
        <v/>
      </c>
      <c r="S53" s="25">
        <f>0</f>
        <v/>
      </c>
      <c r="T53" s="25">
        <f>0</f>
        <v/>
      </c>
      <c r="U53" s="25">
        <f>0</f>
        <v/>
      </c>
      <c r="V53" s="25">
        <f>0</f>
        <v/>
      </c>
      <c r="W53" s="25">
        <f>0</f>
        <v/>
      </c>
      <c r="X53" s="25">
        <f>0</f>
        <v/>
      </c>
      <c r="Y53" s="25">
        <f>0</f>
        <v/>
      </c>
      <c r="Z53" s="25">
        <f>0</f>
        <v/>
      </c>
      <c r="AA53" s="25">
        <f>0</f>
        <v/>
      </c>
      <c r="AB53" s="25">
        <f>0</f>
        <v/>
      </c>
      <c r="AC53" s="25">
        <f>0</f>
        <v/>
      </c>
      <c r="AD53" s="25">
        <f>0</f>
        <v/>
      </c>
      <c r="AE53" s="25">
        <f>0</f>
        <v/>
      </c>
      <c r="AF53" s="25">
        <f>0</f>
        <v/>
      </c>
      <c r="AG53" s="25">
        <f>0</f>
        <v/>
      </c>
      <c r="AH53" s="25">
        <f>0</f>
        <v/>
      </c>
      <c r="AI53" s="25">
        <f>0</f>
        <v/>
      </c>
      <c r="AJ53" s="25">
        <f>0</f>
        <v/>
      </c>
      <c r="AK53" s="25">
        <f>0</f>
        <v/>
      </c>
      <c r="AL53" s="25">
        <f>0</f>
        <v/>
      </c>
      <c r="AM53" s="25">
        <f>0</f>
        <v/>
      </c>
      <c r="AN53" s="25">
        <f>0</f>
        <v/>
      </c>
      <c r="AO53" s="25">
        <f>0</f>
        <v/>
      </c>
      <c r="AP53" s="25">
        <f>0</f>
        <v/>
      </c>
      <c r="AQ53" s="25">
        <f>0</f>
        <v/>
      </c>
      <c r="AR53" s="25">
        <f>0</f>
        <v/>
      </c>
      <c r="AS53" s="25">
        <f>0</f>
        <v/>
      </c>
      <c r="AT53" s="25">
        <f>0</f>
        <v/>
      </c>
      <c r="AU53" s="25">
        <f>0</f>
        <v/>
      </c>
      <c r="AV53" s="25">
        <f>0</f>
        <v/>
      </c>
      <c r="AW53" s="25">
        <f>0</f>
        <v/>
      </c>
      <c r="AX53" s="25">
        <f>0</f>
        <v/>
      </c>
      <c r="AY53" s="25">
        <f>0</f>
        <v/>
      </c>
      <c r="AZ53" s="25">
        <f>0</f>
        <v/>
      </c>
      <c r="BA53" s="25">
        <f>0</f>
        <v/>
      </c>
      <c r="BB53" s="25">
        <f>0</f>
        <v/>
      </c>
    </row>
    <row r="54">
      <c r="A54" t="inlineStr">
        <is>
          <t>Abschreibungen</t>
        </is>
      </c>
      <c r="B54" s="21">
        <f>Investitionen!B79</f>
        <v/>
      </c>
      <c r="C54" s="21">
        <f>Investitionen!C79</f>
        <v/>
      </c>
      <c r="D54" s="21">
        <f>Investitionen!D79</f>
        <v/>
      </c>
      <c r="E54" s="21">
        <f>Investitionen!E79</f>
        <v/>
      </c>
      <c r="F54" s="21">
        <f>Investitionen!F79</f>
        <v/>
      </c>
      <c r="G54" s="21">
        <f>Investitionen!G79</f>
        <v/>
      </c>
      <c r="H54" s="21">
        <f>Investitionen!H79</f>
        <v/>
      </c>
      <c r="I54" s="21">
        <f>Investitionen!I79</f>
        <v/>
      </c>
      <c r="J54" s="21">
        <f>Investitionen!J79</f>
        <v/>
      </c>
      <c r="K54" s="21">
        <f>Investitionen!K79</f>
        <v/>
      </c>
      <c r="L54" s="21">
        <f>Investitionen!L79</f>
        <v/>
      </c>
      <c r="M54" s="21">
        <f>Investitionen!M79</f>
        <v/>
      </c>
      <c r="N54" s="21">
        <f>Investitionen!N79</f>
        <v/>
      </c>
      <c r="O54" s="21">
        <f>Investitionen!O79</f>
        <v/>
      </c>
      <c r="P54" s="21">
        <f>Investitionen!P79</f>
        <v/>
      </c>
      <c r="Q54" s="21">
        <f>Investitionen!Q79</f>
        <v/>
      </c>
      <c r="R54" s="21">
        <f>Investitionen!R79</f>
        <v/>
      </c>
      <c r="S54" s="21">
        <f>Investitionen!S79</f>
        <v/>
      </c>
      <c r="T54" s="21">
        <f>Investitionen!T79</f>
        <v/>
      </c>
      <c r="U54" s="21">
        <f>Investitionen!U79</f>
        <v/>
      </c>
      <c r="V54" s="21">
        <f>Investitionen!V79</f>
        <v/>
      </c>
      <c r="W54" s="21">
        <f>Investitionen!W79</f>
        <v/>
      </c>
      <c r="X54" s="21">
        <f>Investitionen!X79</f>
        <v/>
      </c>
      <c r="Y54" s="21">
        <f>Investitionen!Y79</f>
        <v/>
      </c>
      <c r="Z54" s="21">
        <f>Investitionen!Z79</f>
        <v/>
      </c>
      <c r="AA54" s="21">
        <f>Investitionen!AA79</f>
        <v/>
      </c>
      <c r="AB54" s="21">
        <f>Investitionen!AB79</f>
        <v/>
      </c>
      <c r="AC54" s="21">
        <f>Investitionen!AC79</f>
        <v/>
      </c>
      <c r="AD54" s="21">
        <f>Investitionen!AD79</f>
        <v/>
      </c>
      <c r="AE54" s="21">
        <f>Investitionen!AE79</f>
        <v/>
      </c>
      <c r="AF54" s="21">
        <f>Investitionen!AF79</f>
        <v/>
      </c>
      <c r="AG54" s="21">
        <f>Investitionen!AG79</f>
        <v/>
      </c>
      <c r="AH54" s="21">
        <f>Investitionen!AH79</f>
        <v/>
      </c>
      <c r="AI54" s="21">
        <f>Investitionen!AI79</f>
        <v/>
      </c>
      <c r="AJ54" s="21">
        <f>Investitionen!AJ79</f>
        <v/>
      </c>
      <c r="AK54" s="21">
        <f>Investitionen!AK79</f>
        <v/>
      </c>
      <c r="AL54" s="21">
        <f>Investitionen!AL79</f>
        <v/>
      </c>
      <c r="AM54" s="21">
        <f>Investitionen!AM79</f>
        <v/>
      </c>
      <c r="AN54" s="21">
        <f>Investitionen!AN79</f>
        <v/>
      </c>
      <c r="AO54" s="21">
        <f>Investitionen!AO79</f>
        <v/>
      </c>
      <c r="AP54" s="21">
        <f>Investitionen!AP79</f>
        <v/>
      </c>
      <c r="AQ54" s="21">
        <f>Investitionen!AQ79</f>
        <v/>
      </c>
      <c r="AR54" s="21">
        <f>Investitionen!AR79</f>
        <v/>
      </c>
      <c r="AS54" s="21">
        <f>Investitionen!AS79</f>
        <v/>
      </c>
      <c r="AT54" s="21">
        <f>Investitionen!AT79</f>
        <v/>
      </c>
      <c r="AU54" s="21">
        <f>Investitionen!AU79</f>
        <v/>
      </c>
      <c r="AV54" s="21">
        <f>Investitionen!AV79</f>
        <v/>
      </c>
      <c r="AW54" s="21">
        <f>Investitionen!AW79</f>
        <v/>
      </c>
      <c r="AX54" s="21">
        <f>Investitionen!AX79</f>
        <v/>
      </c>
      <c r="AY54" s="21">
        <f>Investitionen!AY79</f>
        <v/>
      </c>
      <c r="AZ54" s="21">
        <f>Investitionen!AZ79</f>
        <v/>
      </c>
      <c r="BA54" s="21">
        <f>Investitionen!BA79</f>
        <v/>
      </c>
      <c r="BB54" s="21">
        <f>Investitionen!BB79</f>
        <v/>
      </c>
    </row>
    <row r="55" customFormat="1" s="11">
      <c r="A55" s="1" t="inlineStr">
        <is>
          <t>SUMME Betriebliche Aufwendungen</t>
        </is>
      </c>
      <c r="B55" s="25">
        <f>B53+B54+B52</f>
        <v/>
      </c>
      <c r="C55" s="25">
        <f>C53+C54+C52</f>
        <v/>
      </c>
      <c r="D55" s="25">
        <f>D53+D54+D52</f>
        <v/>
      </c>
      <c r="E55" s="25">
        <f>E53+E54+E52</f>
        <v/>
      </c>
      <c r="F55" s="25">
        <f>F53+F54+F52</f>
        <v/>
      </c>
      <c r="G55" s="25">
        <f>G53+G54+G52</f>
        <v/>
      </c>
      <c r="H55" s="25">
        <f>H53+H54+H52</f>
        <v/>
      </c>
      <c r="I55" s="25">
        <f>I53+I54+I52</f>
        <v/>
      </c>
      <c r="J55" s="25">
        <f>J53+J54+J52</f>
        <v/>
      </c>
      <c r="K55" s="25">
        <f>K53+K54+K52</f>
        <v/>
      </c>
      <c r="L55" s="25">
        <f>L53+L54+L52</f>
        <v/>
      </c>
      <c r="M55" s="25">
        <f>M53+M54+M52</f>
        <v/>
      </c>
      <c r="N55" s="25">
        <f>N53+N54+N52</f>
        <v/>
      </c>
      <c r="O55" s="25">
        <f>O53+O54+O52</f>
        <v/>
      </c>
      <c r="P55" s="25">
        <f>P53+P54+P52</f>
        <v/>
      </c>
      <c r="Q55" s="25">
        <f>Q53+Q54+Q52</f>
        <v/>
      </c>
      <c r="R55" s="25">
        <f>R53+R54+R52</f>
        <v/>
      </c>
      <c r="S55" s="25">
        <f>S53+S54+S52</f>
        <v/>
      </c>
      <c r="T55" s="25">
        <f>T53+T54+T52</f>
        <v/>
      </c>
      <c r="U55" s="25">
        <f>U53+U54+U52</f>
        <v/>
      </c>
      <c r="V55" s="25">
        <f>V53+V54+V52</f>
        <v/>
      </c>
      <c r="W55" s="25">
        <f>W53+W54+W52</f>
        <v/>
      </c>
      <c r="X55" s="25">
        <f>X53+X54+X52</f>
        <v/>
      </c>
      <c r="Y55" s="25">
        <f>Y53+Y54+Y52</f>
        <v/>
      </c>
      <c r="Z55" s="25">
        <f>Z53+Z54+Z52</f>
        <v/>
      </c>
      <c r="AA55" s="25">
        <f>AA53+AA54+AA52</f>
        <v/>
      </c>
      <c r="AB55" s="25">
        <f>AB53+AB54+AB52</f>
        <v/>
      </c>
      <c r="AC55" s="25">
        <f>AC53+AC54+AC52</f>
        <v/>
      </c>
      <c r="AD55" s="25">
        <f>AD53+AD54+AD52</f>
        <v/>
      </c>
      <c r="AE55" s="25">
        <f>AE53+AE54+AE52</f>
        <v/>
      </c>
      <c r="AF55" s="25">
        <f>AF53+AF54+AF52</f>
        <v/>
      </c>
      <c r="AG55" s="25">
        <f>AG53+AG54+AG52</f>
        <v/>
      </c>
      <c r="AH55" s="25">
        <f>AH53+AH54+AH52</f>
        <v/>
      </c>
      <c r="AI55" s="25">
        <f>AI53+AI54+AI52</f>
        <v/>
      </c>
      <c r="AJ55" s="25">
        <f>AJ53+AJ54+AJ52</f>
        <v/>
      </c>
      <c r="AK55" s="25">
        <f>AK53+AK54+AK52</f>
        <v/>
      </c>
      <c r="AL55" s="25">
        <f>AL53+AL54+AL52</f>
        <v/>
      </c>
      <c r="AM55" s="25">
        <f>AM53+AM54+AM52</f>
        <v/>
      </c>
      <c r="AN55" s="25">
        <f>AN53+AN54+AN52</f>
        <v/>
      </c>
      <c r="AO55" s="25">
        <f>AO53+AO54+AO52</f>
        <v/>
      </c>
      <c r="AP55" s="25">
        <f>AP53+AP54+AP52</f>
        <v/>
      </c>
      <c r="AQ55" s="25">
        <f>AQ53+AQ54+AQ52</f>
        <v/>
      </c>
      <c r="AR55" s="25">
        <f>AR53+AR54+AR52</f>
        <v/>
      </c>
      <c r="AS55" s="25">
        <f>AS53+AS54+AS52</f>
        <v/>
      </c>
      <c r="AT55" s="25">
        <f>AT53+AT54+AT52</f>
        <v/>
      </c>
      <c r="AU55" s="25">
        <f>AU53+AU54+AU52</f>
        <v/>
      </c>
      <c r="AV55" s="25">
        <f>AV53+AV54+AV52</f>
        <v/>
      </c>
      <c r="AW55" s="25">
        <f>AW53+AW54+AW52</f>
        <v/>
      </c>
      <c r="AX55" s="25">
        <f>AX53+AX54+AX52</f>
        <v/>
      </c>
      <c r="AY55" s="25">
        <f>AY53+AY54+AY52</f>
        <v/>
      </c>
      <c r="AZ55" s="25">
        <f>AZ53+AZ54+AZ52</f>
        <v/>
      </c>
      <c r="BA55" s="25">
        <f>BA53+BA54+BA52</f>
        <v/>
      </c>
      <c r="BB55" s="25">
        <f>BB53+BB54+BB52</f>
        <v/>
      </c>
    </row>
    <row r="56">
      <c r="A56" s="19" t="inlineStr">
        <is>
          <t>Channel-Partner Provision</t>
        </is>
      </c>
      <c r="B56" s="21">
        <f>ROUND(Umsatzerlöse!B14*Treiber!$B$29*Treiber!$B$30,0)</f>
        <v/>
      </c>
      <c r="C56" s="21">
        <f>ROUND(Umsatzerlöse!C14*Treiber!$B$29*Treiber!$B$30,0)</f>
        <v/>
      </c>
      <c r="D56" s="21">
        <f>ROUND(Umsatzerlöse!D14*Treiber!$B$29*Treiber!$B$30,0)</f>
        <v/>
      </c>
      <c r="E56" s="21">
        <f>ROUND(Umsatzerlöse!E14*Treiber!$B$29*Treiber!$B$30,0)</f>
        <v/>
      </c>
      <c r="F56" s="21">
        <f>ROUND(Umsatzerlöse!F14*Treiber!$B$29*Treiber!$B$30,0)</f>
        <v/>
      </c>
      <c r="G56" s="21">
        <f>ROUND(Umsatzerlöse!G14*Treiber!$B$29*Treiber!$B$30,0)</f>
        <v/>
      </c>
      <c r="H56" s="21">
        <f>ROUND(Umsatzerlöse!H14*Treiber!$B$29*Treiber!$B$30,0)</f>
        <v/>
      </c>
      <c r="I56" s="21">
        <f>ROUND(Umsatzerlöse!I14*Treiber!$B$29*Treiber!$B$30,0)</f>
        <v/>
      </c>
      <c r="J56" s="21">
        <f>ROUND(Umsatzerlöse!J14*Treiber!$B$29*Treiber!$B$30,0)</f>
        <v/>
      </c>
      <c r="K56" s="21">
        <f>ROUND(Umsatzerlöse!K14*Treiber!$B$29*Treiber!$B$30,0)</f>
        <v/>
      </c>
      <c r="L56" s="21">
        <f>ROUND(Umsatzerlöse!L14*Treiber!$B$29*Treiber!$B$30,0)</f>
        <v/>
      </c>
      <c r="M56" s="21">
        <f>ROUND(Umsatzerlöse!M14*Treiber!$B$29*Treiber!$B$30,0)</f>
        <v/>
      </c>
      <c r="N56" s="21">
        <f>ROUND(Umsatzerlöse!N14*Treiber!$B$29*Treiber!$B$30,0)</f>
        <v/>
      </c>
      <c r="O56" s="21">
        <f>ROUND(Umsatzerlöse!O14*Treiber!$B$29*Treiber!$B$30,0)</f>
        <v/>
      </c>
      <c r="P56" s="21">
        <f>ROUND(Umsatzerlöse!P14*Treiber!$B$29*Treiber!$B$30,0)</f>
        <v/>
      </c>
      <c r="Q56" s="21">
        <f>ROUND(Umsatzerlöse!Q14*Treiber!$B$29*Treiber!$B$30,0)</f>
        <v/>
      </c>
      <c r="R56" s="21">
        <f>ROUND(Umsatzerlöse!R14*Treiber!$B$29*Treiber!$B$30,0)</f>
        <v/>
      </c>
      <c r="S56" s="21">
        <f>ROUND(Umsatzerlöse!S14*Treiber!$B$29*Treiber!$B$30,0)</f>
        <v/>
      </c>
      <c r="T56" s="21">
        <f>ROUND(Umsatzerlöse!T14*Treiber!$B$29*Treiber!$B$30,0)</f>
        <v/>
      </c>
      <c r="U56" s="21">
        <f>ROUND(Umsatzerlöse!U14*Treiber!$B$29*Treiber!$B$30,0)</f>
        <v/>
      </c>
      <c r="V56" s="21">
        <f>ROUND(Umsatzerlöse!V14*Treiber!$B$29*Treiber!$B$30,0)</f>
        <v/>
      </c>
      <c r="W56" s="21">
        <f>ROUND(Umsatzerlöse!W14*Treiber!$B$29*Treiber!$B$30,0)</f>
        <v/>
      </c>
      <c r="X56" s="21">
        <f>ROUND(Umsatzerlöse!X14*Treiber!$B$29*Treiber!$B$30,0)</f>
        <v/>
      </c>
      <c r="Y56" s="21">
        <f>ROUND(Umsatzerlöse!Y14*Treiber!$B$29*Treiber!$B$30,0)</f>
        <v/>
      </c>
      <c r="Z56" s="21">
        <f>ROUND(Umsatzerlöse!Z14*Treiber!$B$29*Treiber!$B$30,0)</f>
        <v/>
      </c>
      <c r="AA56" s="21">
        <f>ROUND(Umsatzerlöse!AA14*Treiber!$B$29*Treiber!$B$30,0)</f>
        <v/>
      </c>
      <c r="AB56" s="21">
        <f>ROUND(Umsatzerlöse!AB14*Treiber!$B$29*Treiber!$B$30,0)</f>
        <v/>
      </c>
      <c r="AC56" s="21">
        <f>ROUND(Umsatzerlöse!AC14*Treiber!$B$29*Treiber!$B$30,0)</f>
        <v/>
      </c>
      <c r="AD56" s="21">
        <f>ROUND(Umsatzerlöse!AD14*Treiber!$B$29*Treiber!$B$30,0)</f>
        <v/>
      </c>
      <c r="AE56" s="21">
        <f>ROUND(Umsatzerlöse!AE14*Treiber!$B$29*Treiber!$B$30,0)</f>
        <v/>
      </c>
      <c r="AF56" s="21">
        <f>ROUND(Umsatzerlöse!AF14*Treiber!$B$29*Treiber!$B$30,0)</f>
        <v/>
      </c>
      <c r="AG56" s="21">
        <f>ROUND(Umsatzerlöse!AG14*Treiber!$B$29*Treiber!$B$30,0)</f>
        <v/>
      </c>
      <c r="AH56" s="21">
        <f>ROUND(Umsatzerlöse!AH14*Treiber!$B$29*Treiber!$B$30,0)</f>
        <v/>
      </c>
      <c r="AI56" s="21">
        <f>ROUND(Umsatzerlöse!AI14*Treiber!$B$29*Treiber!$B$30,0)</f>
        <v/>
      </c>
      <c r="AJ56" s="21">
        <f>ROUND(Umsatzerlöse!AJ14*Treiber!$B$29*Treiber!$B$30,0)</f>
        <v/>
      </c>
      <c r="AK56" s="21">
        <f>ROUND(Umsatzerlöse!AK14*Treiber!$B$29*Treiber!$B$30,0)</f>
        <v/>
      </c>
      <c r="AL56" s="21">
        <f>ROUND(Umsatzerlöse!AL14*Treiber!$B$29*Treiber!$B$30,0)</f>
        <v/>
      </c>
      <c r="AM56" s="21">
        <f>ROUND(Umsatzerlöse!AM14*Treiber!$B$29*Treiber!$B$30,0)</f>
        <v/>
      </c>
      <c r="AN56" s="21">
        <f>ROUND(Umsatzerlöse!AN14*Treiber!$B$29*Treiber!$B$30,0)</f>
        <v/>
      </c>
      <c r="AO56" s="21">
        <f>ROUND(Umsatzerlöse!AO14*Treiber!$B$29*Treiber!$B$30,0)</f>
        <v/>
      </c>
      <c r="AP56" s="21">
        <f>ROUND(Umsatzerlöse!AP14*Treiber!$B$29*Treiber!$B$30,0)</f>
        <v/>
      </c>
      <c r="AQ56" s="21">
        <f>ROUND(Umsatzerlöse!AQ14*Treiber!$B$29*Treiber!$B$30,0)</f>
        <v/>
      </c>
      <c r="AR56" s="21">
        <f>ROUND(Umsatzerlöse!AR14*Treiber!$B$29*Treiber!$B$30,0)</f>
        <v/>
      </c>
      <c r="AS56" s="21">
        <f>ROUND(Umsatzerlöse!AS14*Treiber!$B$29*Treiber!$B$30,0)</f>
        <v/>
      </c>
      <c r="AT56" s="21">
        <f>ROUND(Umsatzerlöse!AT14*Treiber!$B$29*Treiber!$B$30,0)</f>
        <v/>
      </c>
      <c r="AU56" s="21">
        <f>ROUND(Umsatzerlöse!AU14*Treiber!$B$29*Treiber!$B$30,0)</f>
        <v/>
      </c>
      <c r="AV56" s="21">
        <f>ROUND(Umsatzerlöse!AV14*Treiber!$B$29*Treiber!$B$30,0)</f>
        <v/>
      </c>
      <c r="AW56" s="21">
        <f>ROUND(Umsatzerlöse!AW14*Treiber!$B$29*Treiber!$B$30,0)</f>
        <v/>
      </c>
      <c r="AX56" s="21">
        <f>ROUND(Umsatzerlöse!AX14*Treiber!$B$29*Treiber!$B$30,0)</f>
        <v/>
      </c>
      <c r="AY56" s="21">
        <f>ROUND(Umsatzerlöse!AY14*Treiber!$B$29*Treiber!$B$30,0)</f>
        <v/>
      </c>
      <c r="AZ56" s="21">
        <f>ROUND(Umsatzerlöse!AZ14*Treiber!$B$29*Treiber!$B$30,0)</f>
        <v/>
      </c>
      <c r="BA56" s="21">
        <f>ROUND(Umsatzerlöse!BA14*Treiber!$B$29*Treiber!$B$30,0)</f>
        <v/>
      </c>
      <c r="BB56" s="21">
        <f>ROUND(Umsatzerlöse!BB14*Treiber!$B$29*Treiber!$B$30,0)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B28"/>
  <sheetViews>
    <sheetView zoomScale="159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K21" sqref="K2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21">
        <f>Umsatzerlöse!B14</f>
        <v/>
      </c>
      <c r="C4" s="21">
        <f>Umsatzerlöse!C14</f>
        <v/>
      </c>
      <c r="D4" s="21">
        <f>Umsatzerlöse!D14</f>
        <v/>
      </c>
      <c r="E4" s="21">
        <f>Umsatzerlöse!E14</f>
        <v/>
      </c>
      <c r="F4" s="21">
        <f>Umsatzerlöse!F14</f>
        <v/>
      </c>
      <c r="G4" s="21">
        <f>Umsatzerlöse!G14</f>
        <v/>
      </c>
      <c r="H4" s="21">
        <f>Umsatzerlöse!H14</f>
        <v/>
      </c>
      <c r="I4" s="21">
        <f>Umsatzerlöse!I14</f>
        <v/>
      </c>
      <c r="J4" s="21">
        <f>Umsatzerlöse!J14</f>
        <v/>
      </c>
      <c r="K4" s="21">
        <f>Umsatzerlöse!K14</f>
        <v/>
      </c>
      <c r="L4" s="21">
        <f>Umsatzerlöse!L14</f>
        <v/>
      </c>
      <c r="M4" s="21">
        <f>Umsatzerlöse!M14</f>
        <v/>
      </c>
      <c r="N4" s="21">
        <f>Umsatzerlöse!N14</f>
        <v/>
      </c>
      <c r="O4" s="21">
        <f>Umsatzerlöse!O14</f>
        <v/>
      </c>
      <c r="P4" s="21">
        <f>Umsatzerlöse!P14</f>
        <v/>
      </c>
      <c r="Q4" s="21">
        <f>Umsatzerlöse!Q14</f>
        <v/>
      </c>
      <c r="R4" s="21">
        <f>Umsatzerlöse!R14</f>
        <v/>
      </c>
      <c r="S4" s="21">
        <f>Umsatzerlöse!S14</f>
        <v/>
      </c>
      <c r="T4" s="21">
        <f>Umsatzerlöse!T14</f>
        <v/>
      </c>
      <c r="U4" s="21">
        <f>Umsatzerlöse!U14</f>
        <v/>
      </c>
      <c r="V4" s="21">
        <f>Umsatzerlöse!V14</f>
        <v/>
      </c>
      <c r="W4" s="21">
        <f>Umsatzerlöse!W14</f>
        <v/>
      </c>
      <c r="X4" s="21">
        <f>Umsatzerlöse!X14</f>
        <v/>
      </c>
      <c r="Y4" s="21">
        <f>Umsatzerlöse!Y14</f>
        <v/>
      </c>
      <c r="Z4" s="21">
        <f>Umsatzerlöse!Z14</f>
        <v/>
      </c>
      <c r="AA4" s="21">
        <f>Umsatzerlöse!AA14</f>
        <v/>
      </c>
      <c r="AB4" s="21">
        <f>Umsatzerlöse!AB14</f>
        <v/>
      </c>
      <c r="AC4" s="21">
        <f>Umsatzerlöse!AC14</f>
        <v/>
      </c>
      <c r="AD4" s="21">
        <f>Umsatzerlöse!AD14</f>
        <v/>
      </c>
      <c r="AE4" s="21">
        <f>Umsatzerlöse!AE14</f>
        <v/>
      </c>
      <c r="AF4" s="21">
        <f>Umsatzerlöse!AF14</f>
        <v/>
      </c>
      <c r="AG4" s="21">
        <f>Umsatzerlöse!AG14</f>
        <v/>
      </c>
      <c r="AH4" s="21">
        <f>Umsatzerlöse!AH14</f>
        <v/>
      </c>
      <c r="AI4" s="21">
        <f>Umsatzerlöse!AI14</f>
        <v/>
      </c>
      <c r="AJ4" s="21">
        <f>Umsatzerlöse!AJ14</f>
        <v/>
      </c>
      <c r="AK4" s="21">
        <f>Umsatzerlöse!AK14</f>
        <v/>
      </c>
      <c r="AL4" s="21">
        <f>Umsatzerlöse!AL14</f>
        <v/>
      </c>
      <c r="AM4" s="21">
        <f>Umsatzerlöse!AM14</f>
        <v/>
      </c>
      <c r="AN4" s="21">
        <f>Umsatzerlöse!AN14</f>
        <v/>
      </c>
      <c r="AO4" s="21">
        <f>Umsatzerlöse!AO14</f>
        <v/>
      </c>
      <c r="AP4" s="21">
        <f>Umsatzerlöse!AP14</f>
        <v/>
      </c>
      <c r="AQ4" s="21">
        <f>Umsatzerlöse!AQ14</f>
        <v/>
      </c>
      <c r="AR4" s="21">
        <f>Umsatzerlöse!AR14</f>
        <v/>
      </c>
      <c r="AS4" s="21">
        <f>Umsatzerlöse!AS14</f>
        <v/>
      </c>
      <c r="AT4" s="21">
        <f>Umsatzerlöse!AT14</f>
        <v/>
      </c>
      <c r="AU4" s="21">
        <f>Umsatzerlöse!AU14</f>
        <v/>
      </c>
      <c r="AV4" s="21">
        <f>Umsatzerlöse!AV14</f>
        <v/>
      </c>
      <c r="AW4" s="21">
        <f>Umsatzerlöse!AW14</f>
        <v/>
      </c>
      <c r="AX4" s="21">
        <f>Umsatzerlöse!AX14</f>
        <v/>
      </c>
      <c r="AY4" s="21">
        <f>Umsatzerlöse!AY14</f>
        <v/>
      </c>
      <c r="AZ4" s="21">
        <f>Umsatzerlöse!AZ14</f>
        <v/>
      </c>
      <c r="BA4" s="21">
        <f>Umsatzerlöse!BA14</f>
        <v/>
      </c>
      <c r="BB4" s="21">
        <f>Umsatzerlöse!BB14</f>
        <v/>
      </c>
    </row>
    <row r="5">
      <c r="A5" t="inlineStr">
        <is>
          <t>Sonst. betriebl. Erträge</t>
        </is>
      </c>
      <c r="B5" s="21" t="n">
        <v>0</v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1" t="n">
        <v>0</v>
      </c>
      <c r="I5" s="21" t="n">
        <v>0</v>
      </c>
      <c r="J5" s="21" t="n">
        <v>0</v>
      </c>
      <c r="K5" s="21" t="n">
        <v>0</v>
      </c>
      <c r="L5" s="21" t="n">
        <v>0</v>
      </c>
      <c r="M5" s="21" t="n">
        <v>0</v>
      </c>
      <c r="N5" s="21" t="n">
        <v>0</v>
      </c>
      <c r="O5" s="21" t="n">
        <v>0</v>
      </c>
      <c r="P5" s="21" t="n">
        <v>0</v>
      </c>
      <c r="Q5" s="21" t="n">
        <v>0</v>
      </c>
      <c r="R5" s="21" t="n">
        <v>0</v>
      </c>
      <c r="S5" s="21" t="n">
        <v>0</v>
      </c>
      <c r="T5" s="21" t="n">
        <v>0</v>
      </c>
      <c r="U5" s="21" t="n">
        <v>0</v>
      </c>
      <c r="V5" s="21" t="n">
        <v>0</v>
      </c>
      <c r="W5" s="21" t="n">
        <v>0</v>
      </c>
      <c r="X5" s="21" t="n">
        <v>0</v>
      </c>
      <c r="Y5" s="21" t="n">
        <v>0</v>
      </c>
      <c r="Z5" s="21" t="n">
        <v>0</v>
      </c>
      <c r="AA5" s="21" t="n">
        <v>0</v>
      </c>
      <c r="AB5" s="21" t="n">
        <v>0</v>
      </c>
      <c r="AC5" s="21" t="n">
        <v>0</v>
      </c>
      <c r="AD5" s="21" t="n">
        <v>0</v>
      </c>
      <c r="AE5" s="21" t="n">
        <v>0</v>
      </c>
      <c r="AF5" s="21" t="n">
        <v>0</v>
      </c>
      <c r="AG5" s="21" t="n">
        <v>0</v>
      </c>
      <c r="AH5" s="21" t="n">
        <v>0</v>
      </c>
      <c r="AI5" s="21" t="n">
        <v>0</v>
      </c>
      <c r="AJ5" s="21" t="n">
        <v>0</v>
      </c>
      <c r="AK5" s="21" t="n">
        <v>0</v>
      </c>
      <c r="AL5" s="21" t="n">
        <v>0</v>
      </c>
      <c r="AM5" s="21" t="n">
        <v>0</v>
      </c>
      <c r="AN5" s="21" t="n">
        <v>0</v>
      </c>
      <c r="AO5" s="21" t="n">
        <v>0</v>
      </c>
      <c r="AP5" s="21" t="n">
        <v>0</v>
      </c>
      <c r="AQ5" s="21" t="n">
        <v>0</v>
      </c>
      <c r="AR5" s="21" t="n">
        <v>0</v>
      </c>
      <c r="AS5" s="21" t="n">
        <v>0</v>
      </c>
      <c r="AT5" s="21" t="n">
        <v>0</v>
      </c>
      <c r="AU5" s="21" t="n">
        <v>0</v>
      </c>
      <c r="AV5" s="21" t="n">
        <v>0</v>
      </c>
      <c r="AW5" s="21" t="n">
        <v>0</v>
      </c>
      <c r="AX5" s="21" t="n">
        <v>0</v>
      </c>
      <c r="AY5" s="21" t="n">
        <v>0</v>
      </c>
      <c r="AZ5" s="21" t="n">
        <v>0</v>
      </c>
      <c r="BA5" s="21" t="n">
        <v>0</v>
      </c>
      <c r="BB5" s="21" t="n">
        <v>0</v>
      </c>
    </row>
    <row r="6">
      <c r="A6" t="inlineStr">
        <is>
          <t>Anzahlungen</t>
        </is>
      </c>
      <c r="B6" s="23" t="n">
        <v>0</v>
      </c>
      <c r="C6" s="23" t="n">
        <v>0</v>
      </c>
      <c r="D6" s="23" t="n">
        <v>0</v>
      </c>
      <c r="E6" s="23" t="n">
        <v>0</v>
      </c>
      <c r="F6" s="23" t="n">
        <v>0</v>
      </c>
      <c r="G6" s="23" t="n">
        <v>0</v>
      </c>
      <c r="H6" s="23" t="n">
        <v>0</v>
      </c>
      <c r="I6" s="23" t="n">
        <v>0</v>
      </c>
      <c r="J6" s="23" t="n">
        <v>0</v>
      </c>
      <c r="K6" s="23" t="n">
        <v>0</v>
      </c>
      <c r="L6" s="23" t="n">
        <v>0</v>
      </c>
      <c r="M6" s="23" t="n">
        <v>0</v>
      </c>
      <c r="N6" s="23" t="n">
        <v>0</v>
      </c>
      <c r="O6" s="23" t="n">
        <v>0</v>
      </c>
      <c r="P6" s="23" t="n">
        <v>0</v>
      </c>
      <c r="Q6" s="23" t="n">
        <v>0</v>
      </c>
      <c r="R6" s="23" t="n">
        <v>0</v>
      </c>
      <c r="S6" s="23" t="n">
        <v>0</v>
      </c>
      <c r="T6" s="23" t="n">
        <v>0</v>
      </c>
      <c r="U6" s="23" t="n">
        <v>0</v>
      </c>
      <c r="V6" s="23" t="n">
        <v>0</v>
      </c>
      <c r="W6" s="23" t="n">
        <v>0</v>
      </c>
      <c r="X6" s="23" t="n">
        <v>0</v>
      </c>
      <c r="Y6" s="23" t="n">
        <v>0</v>
      </c>
      <c r="Z6" s="23" t="n">
        <v>0</v>
      </c>
      <c r="AA6" s="23" t="n">
        <v>0</v>
      </c>
      <c r="AB6" s="23" t="n">
        <v>0</v>
      </c>
      <c r="AC6" s="23" t="n">
        <v>0</v>
      </c>
      <c r="AD6" s="23" t="n">
        <v>0</v>
      </c>
      <c r="AE6" s="23" t="n">
        <v>0</v>
      </c>
      <c r="AF6" s="23" t="n">
        <v>0</v>
      </c>
      <c r="AG6" s="23" t="n">
        <v>0</v>
      </c>
      <c r="AH6" s="23" t="n">
        <v>0</v>
      </c>
      <c r="AI6" s="23" t="n">
        <v>0</v>
      </c>
      <c r="AJ6" s="23" t="n">
        <v>0</v>
      </c>
      <c r="AK6" s="23" t="n">
        <v>0</v>
      </c>
      <c r="AL6" s="23" t="n">
        <v>0</v>
      </c>
      <c r="AM6" s="23" t="n">
        <v>0</v>
      </c>
      <c r="AN6" s="23" t="n">
        <v>0</v>
      </c>
      <c r="AO6" s="23" t="n">
        <v>0</v>
      </c>
      <c r="AP6" s="23" t="n">
        <v>0</v>
      </c>
      <c r="AQ6" s="23" t="n">
        <v>0</v>
      </c>
      <c r="AR6" s="23" t="n">
        <v>0</v>
      </c>
      <c r="AS6" s="23" t="n">
        <v>0</v>
      </c>
      <c r="AT6" s="23" t="n">
        <v>0</v>
      </c>
      <c r="AU6" s="23" t="n">
        <v>0</v>
      </c>
      <c r="AV6" s="23" t="n">
        <v>0</v>
      </c>
      <c r="AW6" s="23" t="n">
        <v>0</v>
      </c>
      <c r="AX6" s="23" t="n">
        <v>0</v>
      </c>
      <c r="AY6" s="23" t="n">
        <v>0</v>
      </c>
      <c r="AZ6" s="23" t="n">
        <v>0</v>
      </c>
      <c r="BA6" s="23" t="n">
        <v>0</v>
      </c>
      <c r="BB6" s="23" t="n">
        <v>0</v>
      </c>
    </row>
    <row r="7">
      <c r="A7" t="inlineStr">
        <is>
          <t>Stammkapital</t>
        </is>
      </c>
      <c r="B7" s="21" t="n">
        <v>12500</v>
      </c>
      <c r="C7" s="21" t="n">
        <v>0</v>
      </c>
      <c r="D7" s="21" t="n">
        <v>0</v>
      </c>
      <c r="E7" s="21" t="n">
        <v>0</v>
      </c>
      <c r="F7" s="21" t="n">
        <v>0</v>
      </c>
      <c r="G7" s="21" t="n">
        <v>12500</v>
      </c>
      <c r="H7" s="21" t="n">
        <v>0</v>
      </c>
      <c r="I7" s="21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1" t="n">
        <v>0</v>
      </c>
      <c r="Q7" s="21" t="n">
        <v>0</v>
      </c>
      <c r="R7" s="21" t="n">
        <v>0</v>
      </c>
      <c r="S7" s="21" t="n">
        <v>0</v>
      </c>
      <c r="T7" s="21" t="n">
        <v>0</v>
      </c>
      <c r="U7" s="21" t="n">
        <v>0</v>
      </c>
      <c r="V7" s="21" t="n">
        <v>0</v>
      </c>
      <c r="W7" s="21" t="n">
        <v>0</v>
      </c>
      <c r="X7" s="21" t="n">
        <v>0</v>
      </c>
      <c r="Y7" s="21" t="n">
        <v>0</v>
      </c>
      <c r="Z7" s="21" t="n">
        <v>0</v>
      </c>
      <c r="AA7" s="21" t="n">
        <v>0</v>
      </c>
      <c r="AB7" s="21" t="n">
        <v>0</v>
      </c>
      <c r="AC7" s="21" t="n">
        <v>0</v>
      </c>
      <c r="AD7" s="21" t="n">
        <v>0</v>
      </c>
      <c r="AE7" s="21" t="n">
        <v>0</v>
      </c>
      <c r="AF7" s="21" t="n">
        <v>0</v>
      </c>
      <c r="AG7" s="21" t="n">
        <v>0</v>
      </c>
      <c r="AH7" s="21" t="n">
        <v>0</v>
      </c>
      <c r="AI7" s="21" t="n">
        <v>0</v>
      </c>
      <c r="AJ7" s="21" t="n">
        <v>0</v>
      </c>
      <c r="AK7" s="21" t="n">
        <v>0</v>
      </c>
      <c r="AL7" s="21" t="n">
        <v>0</v>
      </c>
      <c r="AM7" s="21" t="n">
        <v>0</v>
      </c>
      <c r="AN7" s="21" t="n">
        <v>0</v>
      </c>
      <c r="AO7" s="21" t="n">
        <v>0</v>
      </c>
      <c r="AP7" s="21" t="n">
        <v>0</v>
      </c>
      <c r="AQ7" s="21" t="n">
        <v>0</v>
      </c>
      <c r="AR7" s="21" t="n">
        <v>0</v>
      </c>
      <c r="AS7" s="21" t="n">
        <v>0</v>
      </c>
      <c r="AT7" s="21" t="n">
        <v>0</v>
      </c>
      <c r="AU7" s="21" t="n">
        <v>0</v>
      </c>
      <c r="AV7" s="21" t="n">
        <v>0</v>
      </c>
      <c r="AW7" s="21" t="n">
        <v>0</v>
      </c>
      <c r="AX7" s="21" t="n">
        <v>0</v>
      </c>
      <c r="AY7" s="21" t="n">
        <v>0</v>
      </c>
      <c r="AZ7" s="21" t="n">
        <v>0</v>
      </c>
      <c r="BA7" s="21" t="n">
        <v>0</v>
      </c>
      <c r="BB7" s="21" t="n">
        <v>0</v>
      </c>
    </row>
    <row r="8">
      <c r="A8" t="inlineStr">
        <is>
          <t>Fördergelder / Grants</t>
        </is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3000</v>
      </c>
      <c r="H8" s="21" t="n">
        <v>3000</v>
      </c>
      <c r="I8" s="21" t="n">
        <v>3000</v>
      </c>
      <c r="J8" s="21" t="n">
        <v>3000</v>
      </c>
      <c r="K8" s="21" t="n">
        <v>3000</v>
      </c>
      <c r="L8" s="21" t="n">
        <v>3000</v>
      </c>
      <c r="M8" s="21" t="n">
        <v>3000</v>
      </c>
      <c r="N8" s="21" t="n">
        <v>3000</v>
      </c>
      <c r="O8" s="21" t="n">
        <v>3000</v>
      </c>
      <c r="P8" s="21" t="n">
        <v>3000</v>
      </c>
      <c r="Q8" s="21" t="n">
        <v>3000</v>
      </c>
      <c r="R8" s="21" t="n">
        <v>3000</v>
      </c>
      <c r="S8" s="21" t="n">
        <v>3000</v>
      </c>
      <c r="T8" s="21" t="n">
        <v>3000</v>
      </c>
      <c r="U8" s="21" t="n">
        <v>3000</v>
      </c>
      <c r="V8" s="21" t="n">
        <v>3000</v>
      </c>
      <c r="W8" s="21" t="n">
        <v>3000</v>
      </c>
      <c r="X8" s="21" t="n">
        <v>3000</v>
      </c>
      <c r="Y8" s="21" t="n">
        <v>3000</v>
      </c>
      <c r="Z8" s="21" t="n">
        <v>3000</v>
      </c>
      <c r="AA8" s="21" t="n">
        <v>3000</v>
      </c>
      <c r="AB8" s="21" t="n">
        <v>3000</v>
      </c>
      <c r="AC8" s="21" t="n">
        <v>3000</v>
      </c>
      <c r="AD8" s="21" t="n">
        <v>3000</v>
      </c>
      <c r="AE8" s="21" t="n">
        <v>3000</v>
      </c>
      <c r="AF8" s="21" t="n">
        <v>3000</v>
      </c>
      <c r="AG8" s="21" t="n">
        <v>3000</v>
      </c>
      <c r="AH8" s="21" t="n">
        <v>3000</v>
      </c>
      <c r="AI8" s="21" t="n">
        <v>3000</v>
      </c>
      <c r="AJ8" s="21" t="n">
        <v>3000</v>
      </c>
      <c r="AK8" s="21" t="n">
        <v>3000</v>
      </c>
      <c r="AL8" s="21" t="n">
        <v>3000</v>
      </c>
      <c r="AM8" s="21" t="n">
        <v>3000</v>
      </c>
      <c r="AN8" s="21" t="n">
        <v>3000</v>
      </c>
      <c r="AO8" s="21" t="n">
        <v>3000</v>
      </c>
      <c r="AP8" s="21" t="n">
        <v>3000</v>
      </c>
      <c r="AQ8" s="21" t="n">
        <v>3000</v>
      </c>
      <c r="AR8" s="21" t="n">
        <v>3000</v>
      </c>
      <c r="AS8" s="21" t="n">
        <v>3000</v>
      </c>
      <c r="AT8" s="21" t="n">
        <v>3000</v>
      </c>
      <c r="AU8" s="21" t="n">
        <v>3000</v>
      </c>
      <c r="AV8" s="21" t="n">
        <v>3000</v>
      </c>
      <c r="AW8" s="21" t="n">
        <v>3000</v>
      </c>
      <c r="AX8" s="21" t="n">
        <v>3000</v>
      </c>
      <c r="AY8" s="21" t="n">
        <v>3000</v>
      </c>
      <c r="AZ8" s="21" t="n">
        <v>3000</v>
      </c>
      <c r="BA8" s="21" t="n">
        <v>3000</v>
      </c>
      <c r="BB8" s="21" t="n">
        <v>3000</v>
      </c>
    </row>
    <row r="9">
      <c r="A9" t="inlineStr">
        <is>
          <t>Forschungszulage (§ 27a EStG)</t>
        </is>
      </c>
      <c r="B9" s="21">
        <f>IF(B$1&gt;2026,INDEX(Personalkosten!$BD$93:$BH$93,B$1-2026)*Treiber!$B$24*Treiber!$B$23/12,0)</f>
        <v/>
      </c>
      <c r="C9" s="21">
        <f>IF(C$1&gt;2026,INDEX(Personalkosten!$BD$93:$BH$93,C$1-2026)*Treiber!$B$24*Treiber!$B$23/12,0)</f>
        <v/>
      </c>
      <c r="D9" s="21">
        <f>IF(D$1&gt;2026,INDEX(Personalkosten!$BD$93:$BH$93,D$1-2026)*Treiber!$B$24*Treiber!$B$23/12,0)</f>
        <v/>
      </c>
      <c r="E9" s="21">
        <f>IF(E$1&gt;2026,INDEX(Personalkosten!$BD$93:$BH$93,E$1-2026)*Treiber!$B$24*Treiber!$B$23/12,0)</f>
        <v/>
      </c>
      <c r="F9" s="21">
        <f>IF(F$1&gt;2026,INDEX(Personalkosten!$BD$93:$BH$93,F$1-2026)*Treiber!$B$24*Treiber!$B$23/12,0)</f>
        <v/>
      </c>
      <c r="G9" s="21">
        <f>IF(G$1&gt;2026,INDEX(Personalkosten!$BD$93:$BH$93,G$1-2026)*Treiber!$B$24*Treiber!$B$23/12,0)</f>
        <v/>
      </c>
      <c r="H9" s="21">
        <f>IF(H$1&gt;2026,INDEX(Personalkosten!$BD$93:$BH$93,H$1-2026)*Treiber!$B$24*Treiber!$B$23/12,0)</f>
        <v/>
      </c>
      <c r="I9" s="21">
        <f>IF(I$1&gt;2026,INDEX(Personalkosten!$BD$93:$BH$93,I$1-2026)*Treiber!$B$24*Treiber!$B$23/12,0)</f>
        <v/>
      </c>
      <c r="J9" s="21">
        <f>IF(J$1&gt;2026,INDEX(Personalkosten!$BD$93:$BH$93,J$1-2026)*Treiber!$B$24*Treiber!$B$23/12,0)</f>
        <v/>
      </c>
      <c r="K9" s="21">
        <f>IF(K$1&gt;2026,INDEX(Personalkosten!$BD$93:$BH$93,K$1-2026)*Treiber!$B$24*Treiber!$B$23/12,0)</f>
        <v/>
      </c>
      <c r="L9" s="21">
        <f>IF(L$1&gt;2026,INDEX(Personalkosten!$BD$93:$BH$93,L$1-2026)*Treiber!$B$24*Treiber!$B$23/12,0)</f>
        <v/>
      </c>
      <c r="M9" s="21">
        <f>IF(M$1&gt;2026,INDEX(Personalkosten!$BD$93:$BH$93,M$1-2026)*Treiber!$B$24*Treiber!$B$23/12,0)</f>
        <v/>
      </c>
      <c r="N9" s="21">
        <f>IF(N$1&gt;2026,INDEX(Personalkosten!$BD$93:$BH$93,N$1-2026)*Treiber!$B$24*Treiber!$B$23/12,0)</f>
        <v/>
      </c>
      <c r="O9" s="21">
        <f>IF(O$1&gt;2026,INDEX(Personalkosten!$BD$93:$BH$93,O$1-2026)*Treiber!$B$24*Treiber!$B$23/12,0)</f>
        <v/>
      </c>
      <c r="P9" s="21">
        <f>IF(P$1&gt;2026,INDEX(Personalkosten!$BD$93:$BH$93,P$1-2026)*Treiber!$B$24*Treiber!$B$23/12,0)</f>
        <v/>
      </c>
      <c r="Q9" s="21">
        <f>IF(Q$1&gt;2026,INDEX(Personalkosten!$BD$93:$BH$93,Q$1-2026)*Treiber!$B$24*Treiber!$B$23/12,0)</f>
        <v/>
      </c>
      <c r="R9" s="21">
        <f>IF(R$1&gt;2026,INDEX(Personalkosten!$BD$93:$BH$93,R$1-2026)*Treiber!$B$24*Treiber!$B$23/12,0)</f>
        <v/>
      </c>
      <c r="S9" s="21">
        <f>IF(S$1&gt;2026,INDEX(Personalkosten!$BD$93:$BH$93,S$1-2026)*Treiber!$B$24*Treiber!$B$23/12,0)</f>
        <v/>
      </c>
      <c r="T9" s="21">
        <f>IF(T$1&gt;2026,INDEX(Personalkosten!$BD$93:$BH$93,T$1-2026)*Treiber!$B$24*Treiber!$B$23/12,0)</f>
        <v/>
      </c>
      <c r="U9" s="21">
        <f>IF(U$1&gt;2026,INDEX(Personalkosten!$BD$93:$BH$93,U$1-2026)*Treiber!$B$24*Treiber!$B$23/12,0)</f>
        <v/>
      </c>
      <c r="V9" s="21">
        <f>IF(V$1&gt;2026,INDEX(Personalkosten!$BD$93:$BH$93,V$1-2026)*Treiber!$B$24*Treiber!$B$23/12,0)</f>
        <v/>
      </c>
      <c r="W9" s="21">
        <f>IF(W$1&gt;2026,INDEX(Personalkosten!$BD$93:$BH$93,W$1-2026)*Treiber!$B$24*Treiber!$B$23/12,0)</f>
        <v/>
      </c>
      <c r="X9" s="21">
        <f>IF(X$1&gt;2026,INDEX(Personalkosten!$BD$93:$BH$93,X$1-2026)*Treiber!$B$24*Treiber!$B$23/12,0)</f>
        <v/>
      </c>
      <c r="Y9" s="21">
        <f>IF(Y$1&gt;2026,INDEX(Personalkosten!$BD$93:$BH$93,Y$1-2026)*Treiber!$B$24*Treiber!$B$23/12,0)</f>
        <v/>
      </c>
      <c r="Z9" s="21">
        <f>IF(Z$1&gt;2026,INDEX(Personalkosten!$BD$93:$BH$93,Z$1-2026)*Treiber!$B$24*Treiber!$B$23/12,0)</f>
        <v/>
      </c>
      <c r="AA9" s="21">
        <f>IF(AA$1&gt;2026,INDEX(Personalkosten!$BD$93:$BH$93,AA$1-2026)*Treiber!$B$24*Treiber!$B$23/12,0)</f>
        <v/>
      </c>
      <c r="AB9" s="21">
        <f>IF(AB$1&gt;2026,INDEX(Personalkosten!$BD$93:$BH$93,AB$1-2026)*Treiber!$B$24*Treiber!$B$23/12,0)</f>
        <v/>
      </c>
      <c r="AC9" s="21">
        <f>IF(AC$1&gt;2026,INDEX(Personalkosten!$BD$93:$BH$93,AC$1-2026)*Treiber!$B$24*Treiber!$B$23/12,0)</f>
        <v/>
      </c>
      <c r="AD9" s="21">
        <f>IF(AD$1&gt;2026,INDEX(Personalkosten!$BD$93:$BH$93,AD$1-2026)*Treiber!$B$24*Treiber!$B$23/12,0)</f>
        <v/>
      </c>
      <c r="AE9" s="21">
        <f>IF(AE$1&gt;2026,INDEX(Personalkosten!$BD$93:$BH$93,AE$1-2026)*Treiber!$B$24*Treiber!$B$23/12,0)</f>
        <v/>
      </c>
      <c r="AF9" s="21">
        <f>IF(AF$1&gt;2026,INDEX(Personalkosten!$BD$93:$BH$93,AF$1-2026)*Treiber!$B$24*Treiber!$B$23/12,0)</f>
        <v/>
      </c>
      <c r="AG9" s="21">
        <f>IF(AG$1&gt;2026,INDEX(Personalkosten!$BD$93:$BH$93,AG$1-2026)*Treiber!$B$24*Treiber!$B$23/12,0)</f>
        <v/>
      </c>
      <c r="AH9" s="21">
        <f>IF(AH$1&gt;2026,INDEX(Personalkosten!$BD$93:$BH$93,AH$1-2026)*Treiber!$B$24*Treiber!$B$23/12,0)</f>
        <v/>
      </c>
      <c r="AI9" s="21">
        <f>IF(AI$1&gt;2026,INDEX(Personalkosten!$BD$93:$BH$93,AI$1-2026)*Treiber!$B$24*Treiber!$B$23/12,0)</f>
        <v/>
      </c>
      <c r="AJ9" s="21">
        <f>IF(AJ$1&gt;2026,INDEX(Personalkosten!$BD$93:$BH$93,AJ$1-2026)*Treiber!$B$24*Treiber!$B$23/12,0)</f>
        <v/>
      </c>
      <c r="AK9" s="21">
        <f>IF(AK$1&gt;2026,INDEX(Personalkosten!$BD$93:$BH$93,AK$1-2026)*Treiber!$B$24*Treiber!$B$23/12,0)</f>
        <v/>
      </c>
      <c r="AL9" s="21">
        <f>IF(AL$1&gt;2026,INDEX(Personalkosten!$BD$93:$BH$93,AL$1-2026)*Treiber!$B$24*Treiber!$B$23/12,0)</f>
        <v/>
      </c>
      <c r="AM9" s="21">
        <f>IF(AM$1&gt;2026,INDEX(Personalkosten!$BD$93:$BH$93,AM$1-2026)*Treiber!$B$24*Treiber!$B$23/12,0)</f>
        <v/>
      </c>
      <c r="AN9" s="21">
        <f>IF(AN$1&gt;2026,INDEX(Personalkosten!$BD$93:$BH$93,AN$1-2026)*Treiber!$B$24*Treiber!$B$23/12,0)</f>
        <v/>
      </c>
      <c r="AO9" s="21">
        <f>IF(AO$1&gt;2026,INDEX(Personalkosten!$BD$93:$BH$93,AO$1-2026)*Treiber!$B$24*Treiber!$B$23/12,0)</f>
        <v/>
      </c>
      <c r="AP9" s="21">
        <f>IF(AP$1&gt;2026,INDEX(Personalkosten!$BD$93:$BH$93,AP$1-2026)*Treiber!$B$24*Treiber!$B$23/12,0)</f>
        <v/>
      </c>
      <c r="AQ9" s="21">
        <f>IF(AQ$1&gt;2026,INDEX(Personalkosten!$BD$93:$BH$93,AQ$1-2026)*Treiber!$B$24*Treiber!$B$23/12,0)</f>
        <v/>
      </c>
      <c r="AR9" s="21">
        <f>IF(AR$1&gt;2026,INDEX(Personalkosten!$BD$93:$BH$93,AR$1-2026)*Treiber!$B$24*Treiber!$B$23/12,0)</f>
        <v/>
      </c>
      <c r="AS9" s="21">
        <f>IF(AS$1&gt;2026,INDEX(Personalkosten!$BD$93:$BH$93,AS$1-2026)*Treiber!$B$24*Treiber!$B$23/12,0)</f>
        <v/>
      </c>
      <c r="AT9" s="21">
        <f>IF(AT$1&gt;2026,INDEX(Personalkosten!$BD$93:$BH$93,AT$1-2026)*Treiber!$B$24*Treiber!$B$23/12,0)</f>
        <v/>
      </c>
      <c r="AU9" s="21">
        <f>IF(AU$1&gt;2026,INDEX(Personalkosten!$BD$93:$BH$93,AU$1-2026)*Treiber!$B$24*Treiber!$B$23/12,0)</f>
        <v/>
      </c>
      <c r="AV9" s="21">
        <f>IF(AV$1&gt;2026,INDEX(Personalkosten!$BD$93:$BH$93,AV$1-2026)*Treiber!$B$24*Treiber!$B$23/12,0)</f>
        <v/>
      </c>
      <c r="AW9" s="21">
        <f>IF(AW$1&gt;2026,INDEX(Personalkosten!$BD$93:$BH$93,AW$1-2026)*Treiber!$B$24*Treiber!$B$23/12,0)</f>
        <v/>
      </c>
      <c r="AX9" s="21">
        <f>IF(AX$1&gt;2026,INDEX(Personalkosten!$BD$93:$BH$93,AX$1-2026)*Treiber!$B$24*Treiber!$B$23/12,0)</f>
        <v/>
      </c>
      <c r="AY9" s="21">
        <f>IF(AY$1&gt;2026,INDEX(Personalkosten!$BD$93:$BH$93,AY$1-2026)*Treiber!$B$24*Treiber!$B$23/12,0)</f>
        <v/>
      </c>
      <c r="AZ9" s="21">
        <f>IF(AZ$1&gt;2026,INDEX(Personalkosten!$BD$93:$BH$93,AZ$1-2026)*Treiber!$B$24*Treiber!$B$23/12,0)</f>
        <v/>
      </c>
      <c r="BA9" s="21">
        <f>IF(BA$1&gt;2026,INDEX(Personalkosten!$BD$93:$BH$93,BA$1-2026)*Treiber!$B$24*Treiber!$B$23/12,0)</f>
        <v/>
      </c>
      <c r="BB9" s="21">
        <f>IF(BB$1&gt;2026,INDEX(Personalkosten!$BD$93:$BH$93,BB$1-2026)*Treiber!$B$24*Treiber!$B$23/12,0)</f>
        <v/>
      </c>
    </row>
    <row r="10">
      <c r="A10" t="inlineStr">
        <is>
          <t>Erhaltenes Wandeldarlehen Investor</t>
        </is>
      </c>
      <c r="B10" s="21" t="n">
        <v>40000</v>
      </c>
      <c r="C10" s="21" t="n">
        <v>0</v>
      </c>
      <c r="D10" s="21" t="n">
        <v>0</v>
      </c>
      <c r="E10" s="21" t="n">
        <v>0</v>
      </c>
      <c r="F10" s="21" t="n">
        <v>0</v>
      </c>
      <c r="G10" s="21" t="n">
        <v>0</v>
      </c>
      <c r="H10" s="21" t="n">
        <v>0</v>
      </c>
      <c r="I10" s="21" t="n">
        <v>0</v>
      </c>
      <c r="J10" s="21" t="n">
        <v>0</v>
      </c>
      <c r="K10" s="21" t="n">
        <v>0</v>
      </c>
      <c r="L10" s="21" t="n">
        <v>0</v>
      </c>
      <c r="M10" s="21" t="n">
        <v>0</v>
      </c>
      <c r="N10" s="21" t="n">
        <v>40000</v>
      </c>
      <c r="O10" s="21" t="n">
        <v>0</v>
      </c>
      <c r="P10" s="21" t="n">
        <v>0</v>
      </c>
      <c r="Q10" s="21" t="n">
        <v>0</v>
      </c>
      <c r="R10" s="21" t="n">
        <v>0</v>
      </c>
      <c r="S10" s="21" t="n">
        <v>0</v>
      </c>
      <c r="T10" s="21" t="n">
        <v>0</v>
      </c>
      <c r="U10" s="21" t="n">
        <v>0</v>
      </c>
      <c r="V10" s="21" t="n">
        <v>0</v>
      </c>
      <c r="W10" s="21" t="n">
        <v>0</v>
      </c>
      <c r="X10" s="21" t="n">
        <v>0</v>
      </c>
      <c r="Y10" s="21" t="n">
        <v>0</v>
      </c>
      <c r="Z10" s="21" t="n">
        <v>0</v>
      </c>
      <c r="AA10" s="21" t="n">
        <v>0</v>
      </c>
      <c r="AB10" s="21" t="n">
        <v>0</v>
      </c>
      <c r="AC10" s="21" t="n">
        <v>0</v>
      </c>
      <c r="AD10" s="21" t="n">
        <v>0</v>
      </c>
      <c r="AE10" s="21" t="n">
        <v>0</v>
      </c>
      <c r="AF10" s="21" t="n">
        <v>0</v>
      </c>
      <c r="AG10" s="21" t="n">
        <v>0</v>
      </c>
      <c r="AH10" s="21" t="n">
        <v>0</v>
      </c>
      <c r="AI10" s="21" t="n">
        <v>0</v>
      </c>
      <c r="AJ10" s="21" t="n">
        <v>0</v>
      </c>
      <c r="AK10" s="21" t="n">
        <v>0</v>
      </c>
      <c r="AL10" s="21" t="n">
        <v>0</v>
      </c>
      <c r="AM10" s="21" t="n">
        <v>0</v>
      </c>
      <c r="AN10" s="21" t="n">
        <v>0</v>
      </c>
      <c r="AO10" s="21" t="n">
        <v>0</v>
      </c>
      <c r="AP10" s="21" t="n">
        <v>0</v>
      </c>
      <c r="AQ10" s="21" t="n">
        <v>0</v>
      </c>
      <c r="AR10" s="21" t="n">
        <v>0</v>
      </c>
      <c r="AS10" s="21" t="n">
        <v>0</v>
      </c>
      <c r="AT10" s="21" t="n">
        <v>0</v>
      </c>
      <c r="AU10" s="21" t="n">
        <v>0</v>
      </c>
      <c r="AV10" s="21" t="n">
        <v>0</v>
      </c>
      <c r="AW10" s="21" t="n">
        <v>0</v>
      </c>
      <c r="AX10" s="21" t="n">
        <v>0</v>
      </c>
      <c r="AY10" s="21" t="n">
        <v>0</v>
      </c>
      <c r="AZ10" s="21" t="n">
        <v>0</v>
      </c>
      <c r="BA10" s="21" t="n">
        <v>0</v>
      </c>
      <c r="BB10" s="21" t="n">
        <v>0</v>
      </c>
    </row>
    <row r="11">
      <c r="A11" t="inlineStr">
        <is>
          <t>Erhaltenes Wandeldarlehen L-Bank</t>
        </is>
      </c>
      <c r="B11" s="21" t="n">
        <v>160000</v>
      </c>
      <c r="C11" s="21" t="n">
        <v>0</v>
      </c>
      <c r="D11" s="21" t="n">
        <v>0</v>
      </c>
      <c r="E11" s="21" t="n">
        <v>0</v>
      </c>
      <c r="F11" s="21" t="n">
        <v>0</v>
      </c>
      <c r="G11" s="21" t="n">
        <v>0</v>
      </c>
      <c r="H11" s="21" t="n">
        <v>0</v>
      </c>
      <c r="I11" s="21" t="n">
        <v>0</v>
      </c>
      <c r="J11" s="21" t="n">
        <v>0</v>
      </c>
      <c r="K11" s="21" t="n">
        <v>0</v>
      </c>
      <c r="L11" s="21" t="n">
        <v>0</v>
      </c>
      <c r="M11" s="21" t="n">
        <v>0</v>
      </c>
      <c r="N11" s="21" t="n">
        <v>160000</v>
      </c>
      <c r="O11" s="21" t="n">
        <v>0</v>
      </c>
      <c r="P11" s="21" t="n">
        <v>0</v>
      </c>
      <c r="Q11" s="21" t="n">
        <v>0</v>
      </c>
      <c r="R11" s="21" t="n">
        <v>0</v>
      </c>
      <c r="S11" s="21" t="n">
        <v>0</v>
      </c>
      <c r="T11" s="21" t="n">
        <v>0</v>
      </c>
      <c r="U11" s="21" t="n">
        <v>0</v>
      </c>
      <c r="V11" s="21" t="n">
        <v>0</v>
      </c>
      <c r="W11" s="21" t="n">
        <v>0</v>
      </c>
      <c r="X11" s="21" t="n">
        <v>0</v>
      </c>
      <c r="Y11" s="21" t="n">
        <v>0</v>
      </c>
      <c r="Z11" s="21" t="n">
        <v>0</v>
      </c>
      <c r="AA11" s="21" t="n">
        <v>0</v>
      </c>
      <c r="AB11" s="21" t="n">
        <v>0</v>
      </c>
      <c r="AC11" s="21" t="n">
        <v>0</v>
      </c>
      <c r="AD11" s="21" t="n">
        <v>0</v>
      </c>
      <c r="AE11" s="21" t="n">
        <v>0</v>
      </c>
      <c r="AF11" s="21" t="n">
        <v>0</v>
      </c>
      <c r="AG11" s="21" t="n">
        <v>0</v>
      </c>
      <c r="AH11" s="21" t="n">
        <v>0</v>
      </c>
      <c r="AI11" s="21" t="n">
        <v>0</v>
      </c>
      <c r="AJ11" s="21" t="n">
        <v>0</v>
      </c>
      <c r="AK11" s="21" t="n">
        <v>0</v>
      </c>
      <c r="AL11" s="21" t="n">
        <v>0</v>
      </c>
      <c r="AM11" s="21" t="n">
        <v>0</v>
      </c>
      <c r="AN11" s="21" t="n">
        <v>0</v>
      </c>
      <c r="AO11" s="21" t="n">
        <v>0</v>
      </c>
      <c r="AP11" s="21" t="n">
        <v>0</v>
      </c>
      <c r="AQ11" s="21" t="n">
        <v>0</v>
      </c>
      <c r="AR11" s="21" t="n">
        <v>0</v>
      </c>
      <c r="AS11" s="21" t="n">
        <v>0</v>
      </c>
      <c r="AT11" s="21" t="n">
        <v>0</v>
      </c>
      <c r="AU11" s="21" t="n">
        <v>0</v>
      </c>
      <c r="AV11" s="21" t="n">
        <v>0</v>
      </c>
      <c r="AW11" s="21" t="n">
        <v>0</v>
      </c>
      <c r="AX11" s="21" t="n">
        <v>0</v>
      </c>
      <c r="AY11" s="21" t="n">
        <v>0</v>
      </c>
      <c r="AZ11" s="21" t="n">
        <v>0</v>
      </c>
      <c r="BA11" s="21" t="n">
        <v>0</v>
      </c>
      <c r="BB11" s="21" t="n">
        <v>0</v>
      </c>
    </row>
    <row r="12">
      <c r="A12" t="inlineStr">
        <is>
          <t>Summe ERTRÄGE</t>
        </is>
      </c>
      <c r="B12" s="21">
        <f>B4+B5+B6+B7+B8+B9+B10+B11+B13</f>
        <v/>
      </c>
      <c r="C12" s="21">
        <f>C4+C5+C6+C7+C8+C9+C10+C11+C13</f>
        <v/>
      </c>
      <c r="D12" s="21">
        <f>D4+D5+D6+D7+D8+D9+D10+D11+D13</f>
        <v/>
      </c>
      <c r="E12" s="21">
        <f>E4+E5+E6+E7+E8+E9+E10+E11+E13</f>
        <v/>
      </c>
      <c r="F12" s="21">
        <f>F4+F5+F6+F7+F8+F9+F10+F11+F13</f>
        <v/>
      </c>
      <c r="G12" s="21">
        <f>G4+G5+G6+G7+G8+G9+G10+G11+G13</f>
        <v/>
      </c>
      <c r="H12" s="21">
        <f>H4+H5+H6+H7+H8+H9+H10+H11+H13</f>
        <v/>
      </c>
      <c r="I12" s="21">
        <f>I4+I5+I6+I7+I8+I9+I10+I11+I13</f>
        <v/>
      </c>
      <c r="J12" s="21">
        <f>J4+J5+J6+J7+J8+J9+J10+J11+J13</f>
        <v/>
      </c>
      <c r="K12" s="21">
        <f>K4+K5+K6+K7+K8+K9+K10+K11+K13</f>
        <v/>
      </c>
      <c r="L12" s="21">
        <f>L4+L5+L6+L7+L8+L9+L10+L11+L13</f>
        <v/>
      </c>
      <c r="M12" s="21">
        <f>M4+M5+M6+M7+M8+M9+M10+M11+M13</f>
        <v/>
      </c>
      <c r="N12" s="21">
        <f>N4+N5+N6+N7+N8+N9+N10+N11+N13</f>
        <v/>
      </c>
      <c r="O12" s="21">
        <f>O4+O5+O6+O7+O8+O9+O10+O11+O13</f>
        <v/>
      </c>
      <c r="P12" s="21">
        <f>P4+P5+P6+P7+P8+P9+P10+P11+P13</f>
        <v/>
      </c>
      <c r="Q12" s="21">
        <f>Q4+Q5+Q6+Q7+Q8+Q9+Q10+Q11+Q13</f>
        <v/>
      </c>
      <c r="R12" s="21">
        <f>R4+R5+R6+R7+R8+R9+R10+R11+R13</f>
        <v/>
      </c>
      <c r="S12" s="21">
        <f>S4+S5+S6+S7+S8+S9+S10+S11+S13</f>
        <v/>
      </c>
      <c r="T12" s="21">
        <f>T4+T5+T6+T7+T8+T9+T10+T11+T13</f>
        <v/>
      </c>
      <c r="U12" s="21">
        <f>U4+U5+U6+U7+U8+U9+U10+U11+U13</f>
        <v/>
      </c>
      <c r="V12" s="21">
        <f>V4+V5+V6+V7+V8+V9+V10+V11+V13</f>
        <v/>
      </c>
      <c r="W12" s="21">
        <f>W4+W5+W6+W7+W8+W9+W10+W11+W13</f>
        <v/>
      </c>
      <c r="X12" s="21">
        <f>X4+X5+X6+X7+X8+X9+X10+X11+X13</f>
        <v/>
      </c>
      <c r="Y12" s="21">
        <f>Y4+Y5+Y6+Y7+Y8+Y9+Y10+Y11+Y13</f>
        <v/>
      </c>
      <c r="Z12" s="21">
        <f>Z4+Z5+Z6+Z7+Z8+Z9+Z10+Z11+Z13</f>
        <v/>
      </c>
      <c r="AA12" s="21">
        <f>AA4+AA5+AA6+AA7+AA8+AA9+AA10+AA11+AA13</f>
        <v/>
      </c>
      <c r="AB12" s="21">
        <f>AB4+AB5+AB6+AB7+AB8+AB9+AB10+AB11+AB13</f>
        <v/>
      </c>
      <c r="AC12" s="21">
        <f>AC4+AC5+AC6+AC7+AC8+AC9+AC10+AC11+AC13</f>
        <v/>
      </c>
      <c r="AD12" s="21">
        <f>AD4+AD5+AD6+AD7+AD8+AD9+AD10+AD11+AD13</f>
        <v/>
      </c>
      <c r="AE12" s="21">
        <f>AE4+AE5+AE6+AE7+AE8+AE9+AE10+AE11+AE13</f>
        <v/>
      </c>
      <c r="AF12" s="21">
        <f>AF4+AF5+AF6+AF7+AF8+AF9+AF10+AF11+AF13</f>
        <v/>
      </c>
      <c r="AG12" s="21">
        <f>AG4+AG5+AG6+AG7+AG8+AG9+AG10+AG11+AG13</f>
        <v/>
      </c>
      <c r="AH12" s="21">
        <f>AH4+AH5+AH6+AH7+AH8+AH9+AH10+AH11+AH13</f>
        <v/>
      </c>
      <c r="AI12" s="21">
        <f>AI4+AI5+AI6+AI7+AI8+AI9+AI10+AI11+AI13</f>
        <v/>
      </c>
      <c r="AJ12" s="21">
        <f>AJ4+AJ5+AJ6+AJ7+AJ8+AJ9+AJ10+AJ11+AJ13</f>
        <v/>
      </c>
      <c r="AK12" s="21">
        <f>AK4+AK5+AK6+AK7+AK8+AK9+AK10+AK11+AK13</f>
        <v/>
      </c>
      <c r="AL12" s="21">
        <f>AL4+AL5+AL6+AL7+AL8+AL9+AL10+AL11+AL13</f>
        <v/>
      </c>
      <c r="AM12" s="21">
        <f>AM4+AM5+AM6+AM7+AM8+AM9+AM10+AM11+AM13</f>
        <v/>
      </c>
      <c r="AN12" s="21">
        <f>AN4+AN5+AN6+AN7+AN8+AN9+AN10+AN11+AN13</f>
        <v/>
      </c>
      <c r="AO12" s="21">
        <f>AO4+AO5+AO6+AO7+AO8+AO9+AO10+AO11+AO13</f>
        <v/>
      </c>
      <c r="AP12" s="21">
        <f>AP4+AP5+AP6+AP7+AP8+AP9+AP10+AP11+AP13</f>
        <v/>
      </c>
      <c r="AQ12" s="21">
        <f>AQ4+AQ5+AQ6+AQ7+AQ8+AQ9+AQ10+AQ11+AQ13</f>
        <v/>
      </c>
      <c r="AR12" s="21">
        <f>AR4+AR5+AR6+AR7+AR8+AR9+AR10+AR11+AR13</f>
        <v/>
      </c>
      <c r="AS12" s="21">
        <f>AS4+AS5+AS6+AS7+AS8+AS9+AS10+AS11+AS13</f>
        <v/>
      </c>
      <c r="AT12" s="21">
        <f>AT4+AT5+AT6+AT7+AT8+AT9+AT10+AT11+AT13</f>
        <v/>
      </c>
      <c r="AU12" s="21">
        <f>AU4+AU5+AU6+AU7+AU8+AU9+AU10+AU11+AU13</f>
        <v/>
      </c>
      <c r="AV12" s="21">
        <f>AV4+AV5+AV6+AV7+AV8+AV9+AV10+AV11+AV13</f>
        <v/>
      </c>
      <c r="AW12" s="21">
        <f>AW4+AW5+AW6+AW7+AW8+AW9+AW10+AW11+AW13</f>
        <v/>
      </c>
      <c r="AX12" s="21">
        <f>AX4+AX5+AX6+AX7+AX8+AX9+AX10+AX11+AX13</f>
        <v/>
      </c>
      <c r="AY12" s="21">
        <f>AY4+AY5+AY6+AY7+AY8+AY9+AY10+AY11+AY13</f>
        <v/>
      </c>
      <c r="AZ12" s="21">
        <f>AZ4+AZ5+AZ6+AZ7+AZ8+AZ9+AZ10+AZ11+AZ13</f>
        <v/>
      </c>
      <c r="BA12" s="21">
        <f>BA4+BA5+BA6+BA7+BA8+BA9+BA10+BA11+BA13</f>
        <v/>
      </c>
      <c r="BB12" s="21">
        <f>BB4+BB5+BB6+BB7+BB8+BB9+BB10+BB11+BB13</f>
        <v/>
      </c>
    </row>
    <row r="13">
      <c r="A13" t="inlineStr">
        <is>
          <t>2. Finanzierungsrunde (optional)</t>
        </is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0</v>
      </c>
      <c r="P13" s="21" t="n">
        <v>0</v>
      </c>
      <c r="Q13" s="21" t="n">
        <v>0</v>
      </c>
      <c r="R13" s="21" t="n">
        <v>0</v>
      </c>
      <c r="S13" s="21" t="n">
        <v>0</v>
      </c>
      <c r="T13" s="21" t="n">
        <v>0</v>
      </c>
      <c r="U13" s="21" t="n">
        <v>0</v>
      </c>
      <c r="V13" s="21" t="n">
        <v>0</v>
      </c>
      <c r="W13" s="21" t="n">
        <v>0</v>
      </c>
      <c r="X13" s="21" t="n">
        <v>0</v>
      </c>
      <c r="Y13" s="21" t="n">
        <v>0</v>
      </c>
      <c r="Z13" s="21" t="n">
        <v>0</v>
      </c>
      <c r="AA13" s="21" t="n">
        <v>0</v>
      </c>
      <c r="AB13" s="21" t="n">
        <v>0</v>
      </c>
      <c r="AC13" s="21" t="n">
        <v>0</v>
      </c>
      <c r="AD13" s="21" t="n">
        <v>0</v>
      </c>
      <c r="AE13" s="21" t="n">
        <v>0</v>
      </c>
      <c r="AF13" s="21" t="n">
        <v>0</v>
      </c>
      <c r="AG13" s="21" t="n">
        <v>0</v>
      </c>
      <c r="AH13" s="21" t="n">
        <v>0</v>
      </c>
      <c r="AI13" s="21" t="n">
        <v>0</v>
      </c>
      <c r="AJ13" s="21" t="n">
        <v>0</v>
      </c>
      <c r="AK13" s="21" t="n">
        <v>0</v>
      </c>
      <c r="AL13" s="21" t="n">
        <v>0</v>
      </c>
      <c r="AM13" s="21" t="n">
        <v>0</v>
      </c>
      <c r="AN13" s="21" t="n">
        <v>0</v>
      </c>
      <c r="AO13" s="21" t="n">
        <v>0</v>
      </c>
      <c r="AP13" s="21" t="n">
        <v>0</v>
      </c>
      <c r="AQ13" s="21" t="n">
        <v>0</v>
      </c>
      <c r="AR13" s="21" t="n">
        <v>0</v>
      </c>
      <c r="AS13" s="21" t="n">
        <v>0</v>
      </c>
      <c r="AT13" s="21" t="n">
        <v>0</v>
      </c>
      <c r="AU13" s="21" t="n">
        <v>0</v>
      </c>
      <c r="AV13" s="21" t="n">
        <v>0</v>
      </c>
      <c r="AW13" s="21" t="n">
        <v>0</v>
      </c>
      <c r="AX13" s="21" t="n">
        <v>0</v>
      </c>
      <c r="AY13" s="21" t="n">
        <v>0</v>
      </c>
      <c r="AZ13" s="21" t="n">
        <v>0</v>
      </c>
      <c r="BA13" s="21" t="n">
        <v>0</v>
      </c>
      <c r="BB13" s="21" t="n">
        <v>0</v>
      </c>
    </row>
    <row r="14">
      <c r="A14" s="1" t="inlineStr">
        <is>
          <t>Materialaufwand</t>
        </is>
      </c>
      <c r="B14" s="21">
        <f>Materialaufwand!B9</f>
        <v/>
      </c>
      <c r="C14" s="21">
        <f>Materialaufwand!C9</f>
        <v/>
      </c>
      <c r="D14" s="21">
        <f>Materialaufwand!D9</f>
        <v/>
      </c>
      <c r="E14" s="21">
        <f>Materialaufwand!E9</f>
        <v/>
      </c>
      <c r="F14" s="21">
        <f>Materialaufwand!F9</f>
        <v/>
      </c>
      <c r="G14" s="21">
        <f>Materialaufwand!G9</f>
        <v/>
      </c>
      <c r="H14" s="21">
        <f>Materialaufwand!H9</f>
        <v/>
      </c>
      <c r="I14" s="21">
        <f>Materialaufwand!I9</f>
        <v/>
      </c>
      <c r="J14" s="21">
        <f>Materialaufwand!J9</f>
        <v/>
      </c>
      <c r="K14" s="21">
        <f>Materialaufwand!K9</f>
        <v/>
      </c>
      <c r="L14" s="21">
        <f>Materialaufwand!L9</f>
        <v/>
      </c>
      <c r="M14" s="21">
        <f>Materialaufwand!M9</f>
        <v/>
      </c>
      <c r="N14" s="21">
        <f>Materialaufwand!N9</f>
        <v/>
      </c>
      <c r="O14" s="21">
        <f>Materialaufwand!O9</f>
        <v/>
      </c>
      <c r="P14" s="21">
        <f>Materialaufwand!P9</f>
        <v/>
      </c>
      <c r="Q14" s="21">
        <f>Materialaufwand!Q9</f>
        <v/>
      </c>
      <c r="R14" s="21">
        <f>Materialaufwand!R9</f>
        <v/>
      </c>
      <c r="S14" s="21">
        <f>Materialaufwand!S9</f>
        <v/>
      </c>
      <c r="T14" s="21">
        <f>Materialaufwand!T9</f>
        <v/>
      </c>
      <c r="U14" s="21">
        <f>Materialaufwand!U9</f>
        <v/>
      </c>
      <c r="V14" s="21">
        <f>Materialaufwand!V9</f>
        <v/>
      </c>
      <c r="W14" s="21">
        <f>Materialaufwand!W9</f>
        <v/>
      </c>
      <c r="X14" s="21">
        <f>Materialaufwand!X9</f>
        <v/>
      </c>
      <c r="Y14" s="21">
        <f>Materialaufwand!Y9</f>
        <v/>
      </c>
      <c r="Z14" s="21">
        <f>Materialaufwand!Z9</f>
        <v/>
      </c>
      <c r="AA14" s="21">
        <f>Materialaufwand!AA9</f>
        <v/>
      </c>
      <c r="AB14" s="21">
        <f>Materialaufwand!AB9</f>
        <v/>
      </c>
      <c r="AC14" s="21">
        <f>Materialaufwand!AC9</f>
        <v/>
      </c>
      <c r="AD14" s="21">
        <f>Materialaufwand!AD9</f>
        <v/>
      </c>
      <c r="AE14" s="21">
        <f>Materialaufwand!AE9</f>
        <v/>
      </c>
      <c r="AF14" s="21">
        <f>Materialaufwand!AF9</f>
        <v/>
      </c>
      <c r="AG14" s="21">
        <f>Materialaufwand!AG9</f>
        <v/>
      </c>
      <c r="AH14" s="21">
        <f>Materialaufwand!AH9</f>
        <v/>
      </c>
      <c r="AI14" s="21">
        <f>Materialaufwand!AI9</f>
        <v/>
      </c>
      <c r="AJ14" s="21">
        <f>Materialaufwand!AJ9</f>
        <v/>
      </c>
      <c r="AK14" s="21">
        <f>Materialaufwand!AK9</f>
        <v/>
      </c>
      <c r="AL14" s="21">
        <f>Materialaufwand!AL9</f>
        <v/>
      </c>
      <c r="AM14" s="21">
        <f>Materialaufwand!AM9</f>
        <v/>
      </c>
      <c r="AN14" s="21">
        <f>Materialaufwand!AN9</f>
        <v/>
      </c>
      <c r="AO14" s="21">
        <f>Materialaufwand!AO9</f>
        <v/>
      </c>
      <c r="AP14" s="21">
        <f>Materialaufwand!AP9</f>
        <v/>
      </c>
      <c r="AQ14" s="21">
        <f>Materialaufwand!AQ9</f>
        <v/>
      </c>
      <c r="AR14" s="21">
        <f>Materialaufwand!AR9</f>
        <v/>
      </c>
      <c r="AS14" s="21">
        <f>Materialaufwand!AS9</f>
        <v/>
      </c>
      <c r="AT14" s="21">
        <f>Materialaufwand!AT9</f>
        <v/>
      </c>
      <c r="AU14" s="21">
        <f>Materialaufwand!AU9</f>
        <v/>
      </c>
      <c r="AV14" s="21">
        <f>Materialaufwand!AV9</f>
        <v/>
      </c>
      <c r="AW14" s="21">
        <f>Materialaufwand!AW9</f>
        <v/>
      </c>
      <c r="AX14" s="21">
        <f>Materialaufwand!AX9</f>
        <v/>
      </c>
      <c r="AY14" s="21">
        <f>Materialaufwand!AY9</f>
        <v/>
      </c>
      <c r="AZ14" s="21">
        <f>Materialaufwand!AZ9</f>
        <v/>
      </c>
      <c r="BA14" s="21">
        <f>Materialaufwand!BA9</f>
        <v/>
      </c>
      <c r="BB14" s="21">
        <f>Materialaufwand!BB9</f>
        <v/>
      </c>
    </row>
    <row r="15">
      <c r="A15" s="1" t="inlineStr">
        <is>
          <t>Personalkosten</t>
        </is>
      </c>
      <c r="B15" s="21">
        <f>Personalkosten!B88</f>
        <v/>
      </c>
      <c r="C15" s="21">
        <f>Personalkosten!C88</f>
        <v/>
      </c>
      <c r="D15" s="21">
        <f>Personalkosten!D88</f>
        <v/>
      </c>
      <c r="E15" s="21">
        <f>Personalkosten!E88</f>
        <v/>
      </c>
      <c r="F15" s="21">
        <f>Personalkosten!F88</f>
        <v/>
      </c>
      <c r="G15" s="21">
        <f>Personalkosten!G88</f>
        <v/>
      </c>
      <c r="H15" s="21">
        <f>Personalkosten!H88</f>
        <v/>
      </c>
      <c r="I15" s="21">
        <f>Personalkosten!I88</f>
        <v/>
      </c>
      <c r="J15" s="21">
        <f>Personalkosten!J88</f>
        <v/>
      </c>
      <c r="K15" s="21">
        <f>Personalkosten!K88</f>
        <v/>
      </c>
      <c r="L15" s="21">
        <f>Personalkosten!L88</f>
        <v/>
      </c>
      <c r="M15" s="21">
        <f>Personalkosten!M88</f>
        <v/>
      </c>
      <c r="N15" s="21">
        <f>Personalkosten!N88</f>
        <v/>
      </c>
      <c r="O15" s="21">
        <f>Personalkosten!O88</f>
        <v/>
      </c>
      <c r="P15" s="21">
        <f>Personalkosten!P88</f>
        <v/>
      </c>
      <c r="Q15" s="21">
        <f>Personalkosten!Q88</f>
        <v/>
      </c>
      <c r="R15" s="21">
        <f>Personalkosten!R88</f>
        <v/>
      </c>
      <c r="S15" s="21">
        <f>Personalkosten!S88</f>
        <v/>
      </c>
      <c r="T15" s="21">
        <f>Personalkosten!T88</f>
        <v/>
      </c>
      <c r="U15" s="21">
        <f>Personalkosten!U88</f>
        <v/>
      </c>
      <c r="V15" s="21">
        <f>Personalkosten!V88</f>
        <v/>
      </c>
      <c r="W15" s="21">
        <f>Personalkosten!W88</f>
        <v/>
      </c>
      <c r="X15" s="21">
        <f>Personalkosten!X88</f>
        <v/>
      </c>
      <c r="Y15" s="21">
        <f>Personalkosten!Y88</f>
        <v/>
      </c>
      <c r="Z15" s="21">
        <f>Personalkosten!Z88</f>
        <v/>
      </c>
      <c r="AA15" s="21">
        <f>Personalkosten!AA88</f>
        <v/>
      </c>
      <c r="AB15" s="21">
        <f>Personalkosten!AB88</f>
        <v/>
      </c>
      <c r="AC15" s="21">
        <f>Personalkosten!AC88</f>
        <v/>
      </c>
      <c r="AD15" s="21">
        <f>Personalkosten!AD88</f>
        <v/>
      </c>
      <c r="AE15" s="21">
        <f>Personalkosten!AE88</f>
        <v/>
      </c>
      <c r="AF15" s="21">
        <f>Personalkosten!AF88</f>
        <v/>
      </c>
      <c r="AG15" s="21">
        <f>Personalkosten!AG88</f>
        <v/>
      </c>
      <c r="AH15" s="21">
        <f>Personalkosten!AH88</f>
        <v/>
      </c>
      <c r="AI15" s="21">
        <f>Personalkosten!AI88</f>
        <v/>
      </c>
      <c r="AJ15" s="21">
        <f>Personalkosten!AJ88</f>
        <v/>
      </c>
      <c r="AK15" s="21">
        <f>Personalkosten!AK88</f>
        <v/>
      </c>
      <c r="AL15" s="21">
        <f>Personalkosten!AL88</f>
        <v/>
      </c>
      <c r="AM15" s="21">
        <f>Personalkosten!AM88</f>
        <v/>
      </c>
      <c r="AN15" s="21">
        <f>Personalkosten!AN88</f>
        <v/>
      </c>
      <c r="AO15" s="21">
        <f>Personalkosten!AO88</f>
        <v/>
      </c>
      <c r="AP15" s="21">
        <f>Personalkosten!AP88</f>
        <v/>
      </c>
      <c r="AQ15" s="21">
        <f>Personalkosten!AQ88</f>
        <v/>
      </c>
      <c r="AR15" s="21">
        <f>Personalkosten!AR88</f>
        <v/>
      </c>
      <c r="AS15" s="21">
        <f>Personalkosten!AS88</f>
        <v/>
      </c>
      <c r="AT15" s="21">
        <f>Personalkosten!AT88</f>
        <v/>
      </c>
      <c r="AU15" s="21">
        <f>Personalkosten!AU88</f>
        <v/>
      </c>
      <c r="AV15" s="21">
        <f>Personalkosten!AV88</f>
        <v/>
      </c>
      <c r="AW15" s="21">
        <f>Personalkosten!AW88</f>
        <v/>
      </c>
      <c r="AX15" s="21">
        <f>Personalkosten!AX88</f>
        <v/>
      </c>
      <c r="AY15" s="21">
        <f>Personalkosten!AY88</f>
        <v/>
      </c>
      <c r="AZ15" s="21">
        <f>Personalkosten!AZ88</f>
        <v/>
      </c>
      <c r="BA15" s="21">
        <f>Personalkosten!BA88</f>
        <v/>
      </c>
      <c r="BB15" s="21">
        <f>Personalkosten!BB88</f>
        <v/>
      </c>
    </row>
    <row r="16">
      <c r="A16" s="1" t="inlineStr">
        <is>
          <t>Sonstige Kosten</t>
        </is>
      </c>
      <c r="B16" s="21">
        <f>'Betriebliche Aufwendungen'!B52</f>
        <v/>
      </c>
      <c r="C16" s="21">
        <f>'Betriebliche Aufwendungen'!C52</f>
        <v/>
      </c>
      <c r="D16" s="21">
        <f>'Betriebliche Aufwendungen'!D52</f>
        <v/>
      </c>
      <c r="E16" s="21">
        <f>'Betriebliche Aufwendungen'!E52</f>
        <v/>
      </c>
      <c r="F16" s="21">
        <f>'Betriebliche Aufwendungen'!F52</f>
        <v/>
      </c>
      <c r="G16" s="21">
        <f>'Betriebliche Aufwendungen'!G52</f>
        <v/>
      </c>
      <c r="H16" s="21">
        <f>'Betriebliche Aufwendungen'!H52</f>
        <v/>
      </c>
      <c r="I16" s="21">
        <f>'Betriebliche Aufwendungen'!I52</f>
        <v/>
      </c>
      <c r="J16" s="21">
        <f>'Betriebliche Aufwendungen'!J52</f>
        <v/>
      </c>
      <c r="K16" s="21">
        <f>'Betriebliche Aufwendungen'!K52</f>
        <v/>
      </c>
      <c r="L16" s="21">
        <f>'Betriebliche Aufwendungen'!L52</f>
        <v/>
      </c>
      <c r="M16" s="21">
        <f>'Betriebliche Aufwendungen'!M52</f>
        <v/>
      </c>
      <c r="N16" s="21">
        <f>'Betriebliche Aufwendungen'!N52</f>
        <v/>
      </c>
      <c r="O16" s="21">
        <f>'Betriebliche Aufwendungen'!O52</f>
        <v/>
      </c>
      <c r="P16" s="21">
        <f>'Betriebliche Aufwendungen'!P52</f>
        <v/>
      </c>
      <c r="Q16" s="21">
        <f>'Betriebliche Aufwendungen'!Q52</f>
        <v/>
      </c>
      <c r="R16" s="21">
        <f>'Betriebliche Aufwendungen'!R52</f>
        <v/>
      </c>
      <c r="S16" s="21">
        <f>'Betriebliche Aufwendungen'!S52</f>
        <v/>
      </c>
      <c r="T16" s="21">
        <f>'Betriebliche Aufwendungen'!T52</f>
        <v/>
      </c>
      <c r="U16" s="21">
        <f>'Betriebliche Aufwendungen'!U52</f>
        <v/>
      </c>
      <c r="V16" s="21">
        <f>'Betriebliche Aufwendungen'!V52</f>
        <v/>
      </c>
      <c r="W16" s="21">
        <f>'Betriebliche Aufwendungen'!W52</f>
        <v/>
      </c>
      <c r="X16" s="21">
        <f>'Betriebliche Aufwendungen'!X52</f>
        <v/>
      </c>
      <c r="Y16" s="21">
        <f>'Betriebliche Aufwendungen'!Y52</f>
        <v/>
      </c>
      <c r="Z16" s="21">
        <f>'Betriebliche Aufwendungen'!Z52</f>
        <v/>
      </c>
      <c r="AA16" s="21">
        <f>'Betriebliche Aufwendungen'!AA52</f>
        <v/>
      </c>
      <c r="AB16" s="21">
        <f>'Betriebliche Aufwendungen'!AB52</f>
        <v/>
      </c>
      <c r="AC16" s="21">
        <f>'Betriebliche Aufwendungen'!AC52</f>
        <v/>
      </c>
      <c r="AD16" s="21">
        <f>'Betriebliche Aufwendungen'!AD52</f>
        <v/>
      </c>
      <c r="AE16" s="21">
        <f>'Betriebliche Aufwendungen'!AE52</f>
        <v/>
      </c>
      <c r="AF16" s="21">
        <f>'Betriebliche Aufwendungen'!AF52</f>
        <v/>
      </c>
      <c r="AG16" s="21">
        <f>'Betriebliche Aufwendungen'!AG52</f>
        <v/>
      </c>
      <c r="AH16" s="21">
        <f>'Betriebliche Aufwendungen'!AH52</f>
        <v/>
      </c>
      <c r="AI16" s="21">
        <f>'Betriebliche Aufwendungen'!AI52</f>
        <v/>
      </c>
      <c r="AJ16" s="21">
        <f>'Betriebliche Aufwendungen'!AJ52</f>
        <v/>
      </c>
      <c r="AK16" s="21">
        <f>'Betriebliche Aufwendungen'!AK52</f>
        <v/>
      </c>
      <c r="AL16" s="21">
        <f>'Betriebliche Aufwendungen'!AL52</f>
        <v/>
      </c>
      <c r="AM16" s="21">
        <f>'Betriebliche Aufwendungen'!AM52</f>
        <v/>
      </c>
      <c r="AN16" s="21">
        <f>'Betriebliche Aufwendungen'!AN52</f>
        <v/>
      </c>
      <c r="AO16" s="21">
        <f>'Betriebliche Aufwendungen'!AO52</f>
        <v/>
      </c>
      <c r="AP16" s="21">
        <f>'Betriebliche Aufwendungen'!AP52</f>
        <v/>
      </c>
      <c r="AQ16" s="21">
        <f>'Betriebliche Aufwendungen'!AQ52</f>
        <v/>
      </c>
      <c r="AR16" s="21">
        <f>'Betriebliche Aufwendungen'!AR52</f>
        <v/>
      </c>
      <c r="AS16" s="21">
        <f>'Betriebliche Aufwendungen'!AS52</f>
        <v/>
      </c>
      <c r="AT16" s="21">
        <f>'Betriebliche Aufwendungen'!AT52</f>
        <v/>
      </c>
      <c r="AU16" s="21">
        <f>'Betriebliche Aufwendungen'!AU52</f>
        <v/>
      </c>
      <c r="AV16" s="21">
        <f>'Betriebliche Aufwendungen'!AV52</f>
        <v/>
      </c>
      <c r="AW16" s="21">
        <f>'Betriebliche Aufwendungen'!AW52</f>
        <v/>
      </c>
      <c r="AX16" s="21">
        <f>'Betriebliche Aufwendungen'!AX52</f>
        <v/>
      </c>
      <c r="AY16" s="21">
        <f>'Betriebliche Aufwendungen'!AY52</f>
        <v/>
      </c>
      <c r="AZ16" s="21">
        <f>'Betriebliche Aufwendungen'!AZ52</f>
        <v/>
      </c>
      <c r="BA16" s="21">
        <f>'Betriebliche Aufwendungen'!BA52</f>
        <v/>
      </c>
      <c r="BB16" s="21">
        <f>'Betriebliche Aufwendungen'!BB52</f>
        <v/>
      </c>
    </row>
    <row r="17">
      <c r="A17" t="inlineStr">
        <is>
          <t>Kreditrückzahlungen (Wandeldarlehen L-Bank)</t>
        </is>
      </c>
      <c r="B17" s="21" t="n">
        <v>0</v>
      </c>
      <c r="C17" s="21" t="n">
        <v>0</v>
      </c>
      <c r="D17" s="21" t="n">
        <v>0</v>
      </c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0</v>
      </c>
      <c r="J17" s="21" t="n">
        <v>0</v>
      </c>
      <c r="K17" s="21" t="n">
        <v>0</v>
      </c>
      <c r="L17" s="21" t="n">
        <v>0</v>
      </c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0</v>
      </c>
      <c r="R17" s="21" t="n">
        <v>0</v>
      </c>
      <c r="S17" s="21" t="n">
        <v>0</v>
      </c>
      <c r="T17" s="21" t="n">
        <v>0</v>
      </c>
      <c r="U17" s="21" t="n">
        <v>0</v>
      </c>
      <c r="V17" s="21" t="n">
        <v>0</v>
      </c>
      <c r="W17" s="21" t="n">
        <v>0</v>
      </c>
      <c r="X17" s="21" t="n">
        <v>0</v>
      </c>
      <c r="Y17" s="21" t="n">
        <v>0</v>
      </c>
      <c r="Z17" s="21" t="n">
        <v>5014</v>
      </c>
      <c r="AA17" s="21" t="n">
        <v>5014</v>
      </c>
      <c r="AB17" s="21" t="n">
        <v>5014</v>
      </c>
      <c r="AC17" s="21" t="n">
        <v>5014</v>
      </c>
      <c r="AD17" s="21" t="n">
        <v>5014</v>
      </c>
      <c r="AE17" s="21" t="n">
        <v>5014</v>
      </c>
      <c r="AF17" s="21" t="n">
        <v>5014</v>
      </c>
      <c r="AG17" s="21" t="n">
        <v>5014</v>
      </c>
      <c r="AH17" s="21" t="n">
        <v>5014</v>
      </c>
      <c r="AI17" s="21" t="n">
        <v>5014</v>
      </c>
      <c r="AJ17" s="21" t="n">
        <v>5014</v>
      </c>
      <c r="AK17" s="21" t="n">
        <v>5014</v>
      </c>
      <c r="AL17" s="21" t="n">
        <v>5014</v>
      </c>
      <c r="AM17" s="21" t="n">
        <v>5014</v>
      </c>
      <c r="AN17" s="21" t="n">
        <v>5014</v>
      </c>
      <c r="AO17" s="21" t="n">
        <v>5014</v>
      </c>
      <c r="AP17" s="21" t="n">
        <v>5014</v>
      </c>
      <c r="AQ17" s="21" t="n">
        <v>5014</v>
      </c>
      <c r="AR17" s="21" t="n">
        <v>5014</v>
      </c>
      <c r="AS17" s="21" t="n">
        <v>5014</v>
      </c>
      <c r="AT17" s="21" t="n">
        <v>5014</v>
      </c>
      <c r="AU17" s="21" t="n">
        <v>5014</v>
      </c>
      <c r="AV17" s="21" t="n">
        <v>5014</v>
      </c>
      <c r="AW17" s="21" t="n">
        <v>5014</v>
      </c>
      <c r="AX17" s="21" t="n">
        <v>5014</v>
      </c>
      <c r="AY17" s="21" t="n">
        <v>5014</v>
      </c>
      <c r="AZ17" s="21" t="n">
        <v>5014</v>
      </c>
      <c r="BA17" s="21" t="n">
        <v>5014</v>
      </c>
      <c r="BB17" s="21" t="n">
        <v>5014</v>
      </c>
    </row>
    <row r="18">
      <c r="A18" t="inlineStr">
        <is>
          <t>Umsatzsteuer</t>
        </is>
      </c>
      <c r="B18" s="21" t="n">
        <v>0</v>
      </c>
      <c r="C18" s="21" t="n">
        <v>0</v>
      </c>
      <c r="D18" s="21" t="n">
        <v>0</v>
      </c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1" t="n">
        <v>0</v>
      </c>
      <c r="L18" s="21" t="n">
        <v>0</v>
      </c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0</v>
      </c>
      <c r="R18" s="21" t="n">
        <v>0</v>
      </c>
      <c r="S18" s="21" t="n">
        <v>0</v>
      </c>
      <c r="T18" s="21" t="n">
        <v>0</v>
      </c>
      <c r="U18" s="21" t="n">
        <v>0</v>
      </c>
      <c r="V18" s="21" t="n">
        <v>0</v>
      </c>
      <c r="W18" s="21" t="n">
        <v>0</v>
      </c>
      <c r="X18" s="21" t="n">
        <v>0</v>
      </c>
      <c r="Y18" s="21" t="n">
        <v>0</v>
      </c>
      <c r="Z18" s="21" t="n">
        <v>0</v>
      </c>
      <c r="AA18" s="21" t="n">
        <v>0</v>
      </c>
      <c r="AB18" s="21" t="n">
        <v>0</v>
      </c>
      <c r="AC18" s="21" t="n">
        <v>0</v>
      </c>
      <c r="AD18" s="21" t="n">
        <v>0</v>
      </c>
      <c r="AE18" s="21" t="n">
        <v>0</v>
      </c>
      <c r="AF18" s="21" t="n">
        <v>0</v>
      </c>
      <c r="AG18" s="21" t="n">
        <v>0</v>
      </c>
      <c r="AH18" s="21" t="n">
        <v>0</v>
      </c>
      <c r="AI18" s="21" t="n">
        <v>0</v>
      </c>
      <c r="AJ18" s="21" t="n">
        <v>0</v>
      </c>
      <c r="AK18" s="21" t="n">
        <v>0</v>
      </c>
      <c r="AL18" s="21" t="n">
        <v>0</v>
      </c>
      <c r="AM18" s="21" t="n">
        <v>0</v>
      </c>
      <c r="AN18" s="21" t="n">
        <v>0</v>
      </c>
      <c r="AO18" s="21" t="n">
        <v>0</v>
      </c>
      <c r="AP18" s="21" t="n">
        <v>0</v>
      </c>
      <c r="AQ18" s="21" t="n">
        <v>0</v>
      </c>
      <c r="AR18" s="21" t="n">
        <v>0</v>
      </c>
      <c r="AS18" s="21" t="n">
        <v>0</v>
      </c>
      <c r="AT18" s="21" t="n">
        <v>0</v>
      </c>
      <c r="AU18" s="21" t="n">
        <v>0</v>
      </c>
      <c r="AV18" s="21" t="n">
        <v>0</v>
      </c>
      <c r="AW18" s="21" t="n">
        <v>0</v>
      </c>
      <c r="AX18" s="21" t="n">
        <v>0</v>
      </c>
      <c r="AY18" s="21" t="n">
        <v>0</v>
      </c>
      <c r="AZ18" s="21" t="n">
        <v>0</v>
      </c>
      <c r="BA18" s="21" t="n">
        <v>0</v>
      </c>
      <c r="BB18" s="21" t="n">
        <v>0</v>
      </c>
    </row>
    <row r="19">
      <c r="A19" t="inlineStr">
        <is>
          <t>Gewerbesteuer</t>
        </is>
      </c>
      <c r="B19" s="21">
        <f>IF(B$1&gt;2026,ROUND(INDEX(GuV!$B$21:$F$21,B$1-2026)/12,0),0)</f>
        <v/>
      </c>
      <c r="C19" s="21">
        <f>IF(C$1&gt;2026,ROUND(INDEX(GuV!$B$21:$F$21,C$1-2026)/12,0),0)</f>
        <v/>
      </c>
      <c r="D19" s="21">
        <f>IF(D$1&gt;2026,ROUND(INDEX(GuV!$B$21:$F$21,D$1-2026)/12,0),0)</f>
        <v/>
      </c>
      <c r="E19" s="21">
        <f>IF(E$1&gt;2026,ROUND(INDEX(GuV!$B$21:$F$21,E$1-2026)/12,0),0)</f>
        <v/>
      </c>
      <c r="F19" s="21">
        <f>IF(F$1&gt;2026,ROUND(INDEX(GuV!$B$21:$F$21,F$1-2026)/12,0),0)</f>
        <v/>
      </c>
      <c r="G19" s="21">
        <f>IF(G$1&gt;2026,ROUND(INDEX(GuV!$B$21:$F$21,G$1-2026)/12,0),0)</f>
        <v/>
      </c>
      <c r="H19" s="21">
        <f>IF(H$1&gt;2026,ROUND(INDEX(GuV!$B$21:$F$21,H$1-2026)/12,0),0)</f>
        <v/>
      </c>
      <c r="I19" s="21">
        <f>IF(I$1&gt;2026,ROUND(INDEX(GuV!$B$21:$F$21,I$1-2026)/12,0),0)</f>
        <v/>
      </c>
      <c r="J19" s="21">
        <f>IF(J$1&gt;2026,ROUND(INDEX(GuV!$B$21:$F$21,J$1-2026)/12,0),0)</f>
        <v/>
      </c>
      <c r="K19" s="21">
        <f>IF(K$1&gt;2026,ROUND(INDEX(GuV!$B$21:$F$21,K$1-2026)/12,0),0)</f>
        <v/>
      </c>
      <c r="L19" s="21">
        <f>IF(L$1&gt;2026,ROUND(INDEX(GuV!$B$21:$F$21,L$1-2026)/12,0),0)</f>
        <v/>
      </c>
      <c r="M19" s="21">
        <f>IF(M$1&gt;2026,ROUND(INDEX(GuV!$B$21:$F$21,M$1-2026)/12,0),0)</f>
        <v/>
      </c>
      <c r="N19" s="21">
        <f>IF(N$1&gt;2026,ROUND(INDEX(GuV!$B$21:$F$21,N$1-2026)/12,0),0)</f>
        <v/>
      </c>
      <c r="O19" s="21">
        <f>IF(O$1&gt;2026,ROUND(INDEX(GuV!$B$21:$F$21,O$1-2026)/12,0),0)</f>
        <v/>
      </c>
      <c r="P19" s="21">
        <f>IF(P$1&gt;2026,ROUND(INDEX(GuV!$B$21:$F$21,P$1-2026)/12,0),0)</f>
        <v/>
      </c>
      <c r="Q19" s="21">
        <f>IF(Q$1&gt;2026,ROUND(INDEX(GuV!$B$21:$F$21,Q$1-2026)/12,0),0)</f>
        <v/>
      </c>
      <c r="R19" s="21">
        <f>IF(R$1&gt;2026,ROUND(INDEX(GuV!$B$21:$F$21,R$1-2026)/12,0),0)</f>
        <v/>
      </c>
      <c r="S19" s="21">
        <f>IF(S$1&gt;2026,ROUND(INDEX(GuV!$B$21:$F$21,S$1-2026)/12,0),0)</f>
        <v/>
      </c>
      <c r="T19" s="21">
        <f>IF(T$1&gt;2026,ROUND(INDEX(GuV!$B$21:$F$21,T$1-2026)/12,0),0)</f>
        <v/>
      </c>
      <c r="U19" s="21">
        <f>IF(U$1&gt;2026,ROUND(INDEX(GuV!$B$21:$F$21,U$1-2026)/12,0),0)</f>
        <v/>
      </c>
      <c r="V19" s="21">
        <f>IF(V$1&gt;2026,ROUND(INDEX(GuV!$B$21:$F$21,V$1-2026)/12,0),0)</f>
        <v/>
      </c>
      <c r="W19" s="21">
        <f>IF(W$1&gt;2026,ROUND(INDEX(GuV!$B$21:$F$21,W$1-2026)/12,0),0)</f>
        <v/>
      </c>
      <c r="X19" s="21">
        <f>IF(X$1&gt;2026,ROUND(INDEX(GuV!$B$21:$F$21,X$1-2026)/12,0),0)</f>
        <v/>
      </c>
      <c r="Y19" s="21">
        <f>IF(Y$1&gt;2026,ROUND(INDEX(GuV!$B$21:$F$21,Y$1-2026)/12,0),0)</f>
        <v/>
      </c>
      <c r="Z19" s="21">
        <f>IF(Z$1&gt;2026,ROUND(INDEX(GuV!$B$21:$F$21,Z$1-2026)/12,0),0)</f>
        <v/>
      </c>
      <c r="AA19" s="21">
        <f>IF(AA$1&gt;2026,ROUND(INDEX(GuV!$B$21:$F$21,AA$1-2026)/12,0),0)</f>
        <v/>
      </c>
      <c r="AB19" s="21">
        <f>IF(AB$1&gt;2026,ROUND(INDEX(GuV!$B$21:$F$21,AB$1-2026)/12,0),0)</f>
        <v/>
      </c>
      <c r="AC19" s="21">
        <f>IF(AC$1&gt;2026,ROUND(INDEX(GuV!$B$21:$F$21,AC$1-2026)/12,0),0)</f>
        <v/>
      </c>
      <c r="AD19" s="21">
        <f>IF(AD$1&gt;2026,ROUND(INDEX(GuV!$B$21:$F$21,AD$1-2026)/12,0),0)</f>
        <v/>
      </c>
      <c r="AE19" s="21">
        <f>IF(AE$1&gt;2026,ROUND(INDEX(GuV!$B$21:$F$21,AE$1-2026)/12,0),0)</f>
        <v/>
      </c>
      <c r="AF19" s="21">
        <f>IF(AF$1&gt;2026,ROUND(INDEX(GuV!$B$21:$F$21,AF$1-2026)/12,0),0)</f>
        <v/>
      </c>
      <c r="AG19" s="21">
        <f>IF(AG$1&gt;2026,ROUND(INDEX(GuV!$B$21:$F$21,AG$1-2026)/12,0),0)</f>
        <v/>
      </c>
      <c r="AH19" s="21">
        <f>IF(AH$1&gt;2026,ROUND(INDEX(GuV!$B$21:$F$21,AH$1-2026)/12,0),0)</f>
        <v/>
      </c>
      <c r="AI19" s="21">
        <f>IF(AI$1&gt;2026,ROUND(INDEX(GuV!$B$21:$F$21,AI$1-2026)/12,0),0)</f>
        <v/>
      </c>
      <c r="AJ19" s="21">
        <f>IF(AJ$1&gt;2026,ROUND(INDEX(GuV!$B$21:$F$21,AJ$1-2026)/12,0),0)</f>
        <v/>
      </c>
      <c r="AK19" s="21">
        <f>IF(AK$1&gt;2026,ROUND(INDEX(GuV!$B$21:$F$21,AK$1-2026)/12,0),0)</f>
        <v/>
      </c>
      <c r="AL19" s="21">
        <f>IF(AL$1&gt;2026,ROUND(INDEX(GuV!$B$21:$F$21,AL$1-2026)/12,0),0)</f>
        <v/>
      </c>
      <c r="AM19" s="21">
        <f>IF(AM$1&gt;2026,ROUND(INDEX(GuV!$B$21:$F$21,AM$1-2026)/12,0),0)</f>
        <v/>
      </c>
      <c r="AN19" s="21">
        <f>IF(AN$1&gt;2026,ROUND(INDEX(GuV!$B$21:$F$21,AN$1-2026)/12,0),0)</f>
        <v/>
      </c>
      <c r="AO19" s="21">
        <f>IF(AO$1&gt;2026,ROUND(INDEX(GuV!$B$21:$F$21,AO$1-2026)/12,0),0)</f>
        <v/>
      </c>
      <c r="AP19" s="21">
        <f>IF(AP$1&gt;2026,ROUND(INDEX(GuV!$B$21:$F$21,AP$1-2026)/12,0),0)</f>
        <v/>
      </c>
      <c r="AQ19" s="21">
        <f>IF(AQ$1&gt;2026,ROUND(INDEX(GuV!$B$21:$F$21,AQ$1-2026)/12,0),0)</f>
        <v/>
      </c>
      <c r="AR19" s="21">
        <f>IF(AR$1&gt;2026,ROUND(INDEX(GuV!$B$21:$F$21,AR$1-2026)/12,0),0)</f>
        <v/>
      </c>
      <c r="AS19" s="21">
        <f>IF(AS$1&gt;2026,ROUND(INDEX(GuV!$B$21:$F$21,AS$1-2026)/12,0),0)</f>
        <v/>
      </c>
      <c r="AT19" s="21">
        <f>IF(AT$1&gt;2026,ROUND(INDEX(GuV!$B$21:$F$21,AT$1-2026)/12,0),0)</f>
        <v/>
      </c>
      <c r="AU19" s="21">
        <f>IF(AU$1&gt;2026,ROUND(INDEX(GuV!$B$21:$F$21,AU$1-2026)/12,0),0)</f>
        <v/>
      </c>
      <c r="AV19" s="21">
        <f>IF(AV$1&gt;2026,ROUND(INDEX(GuV!$B$21:$F$21,AV$1-2026)/12,0),0)</f>
        <v/>
      </c>
      <c r="AW19" s="21">
        <f>IF(AW$1&gt;2026,ROUND(INDEX(GuV!$B$21:$F$21,AW$1-2026)/12,0),0)</f>
        <v/>
      </c>
      <c r="AX19" s="21">
        <f>IF(AX$1&gt;2026,ROUND(INDEX(GuV!$B$21:$F$21,AX$1-2026)/12,0),0)</f>
        <v/>
      </c>
      <c r="AY19" s="21">
        <f>IF(AY$1&gt;2026,ROUND(INDEX(GuV!$B$21:$F$21,AY$1-2026)/12,0),0)</f>
        <v/>
      </c>
      <c r="AZ19" s="21">
        <f>IF(AZ$1&gt;2026,ROUND(INDEX(GuV!$B$21:$F$21,AZ$1-2026)/12,0),0)</f>
        <v/>
      </c>
      <c r="BA19" s="21">
        <f>IF(BA$1&gt;2026,ROUND(INDEX(GuV!$B$21:$F$21,BA$1-2026)/12,0),0)</f>
        <v/>
      </c>
      <c r="BB19" s="21">
        <f>IF(BB$1&gt;2026,ROUND(INDEX(GuV!$B$21:$F$21,BB$1-2026)/12,0),0)</f>
        <v/>
      </c>
    </row>
    <row r="20">
      <c r="A20" t="inlineStr">
        <is>
          <t>Körperschaftsteuer</t>
        </is>
      </c>
      <c r="B20" s="21">
        <f>IF(B$1&gt;2026,ROUND(INDEX(GuV!$B$20:$F$20,B$1-2026)/12,0),0)</f>
        <v/>
      </c>
      <c r="C20" s="21">
        <f>IF(C$1&gt;2026,ROUND(INDEX(GuV!$B$20:$F$20,C$1-2026)/12,0),0)</f>
        <v/>
      </c>
      <c r="D20" s="21">
        <f>IF(D$1&gt;2026,ROUND(INDEX(GuV!$B$20:$F$20,D$1-2026)/12,0),0)</f>
        <v/>
      </c>
      <c r="E20" s="21">
        <f>IF(E$1&gt;2026,ROUND(INDEX(GuV!$B$20:$F$20,E$1-2026)/12,0),0)</f>
        <v/>
      </c>
      <c r="F20" s="21">
        <f>IF(F$1&gt;2026,ROUND(INDEX(GuV!$B$20:$F$20,F$1-2026)/12,0),0)</f>
        <v/>
      </c>
      <c r="G20" s="21">
        <f>IF(G$1&gt;2026,ROUND(INDEX(GuV!$B$20:$F$20,G$1-2026)/12,0),0)</f>
        <v/>
      </c>
      <c r="H20" s="21">
        <f>IF(H$1&gt;2026,ROUND(INDEX(GuV!$B$20:$F$20,H$1-2026)/12,0),0)</f>
        <v/>
      </c>
      <c r="I20" s="21">
        <f>IF(I$1&gt;2026,ROUND(INDEX(GuV!$B$20:$F$20,I$1-2026)/12,0),0)</f>
        <v/>
      </c>
      <c r="J20" s="21">
        <f>IF(J$1&gt;2026,ROUND(INDEX(GuV!$B$20:$F$20,J$1-2026)/12,0),0)</f>
        <v/>
      </c>
      <c r="K20" s="21">
        <f>IF(K$1&gt;2026,ROUND(INDEX(GuV!$B$20:$F$20,K$1-2026)/12,0),0)</f>
        <v/>
      </c>
      <c r="L20" s="21">
        <f>IF(L$1&gt;2026,ROUND(INDEX(GuV!$B$20:$F$20,L$1-2026)/12,0),0)</f>
        <v/>
      </c>
      <c r="M20" s="21">
        <f>IF(M$1&gt;2026,ROUND(INDEX(GuV!$B$20:$F$20,M$1-2026)/12,0),0)</f>
        <v/>
      </c>
      <c r="N20" s="21">
        <f>IF(N$1&gt;2026,ROUND(INDEX(GuV!$B$20:$F$20,N$1-2026)/12,0),0)</f>
        <v/>
      </c>
      <c r="O20" s="21">
        <f>IF(O$1&gt;2026,ROUND(INDEX(GuV!$B$20:$F$20,O$1-2026)/12,0),0)</f>
        <v/>
      </c>
      <c r="P20" s="21">
        <f>IF(P$1&gt;2026,ROUND(INDEX(GuV!$B$20:$F$20,P$1-2026)/12,0),0)</f>
        <v/>
      </c>
      <c r="Q20" s="21">
        <f>IF(Q$1&gt;2026,ROUND(INDEX(GuV!$B$20:$F$20,Q$1-2026)/12,0),0)</f>
        <v/>
      </c>
      <c r="R20" s="21">
        <f>IF(R$1&gt;2026,ROUND(INDEX(GuV!$B$20:$F$20,R$1-2026)/12,0),0)</f>
        <v/>
      </c>
      <c r="S20" s="21">
        <f>IF(S$1&gt;2026,ROUND(INDEX(GuV!$B$20:$F$20,S$1-2026)/12,0),0)</f>
        <v/>
      </c>
      <c r="T20" s="21">
        <f>IF(T$1&gt;2026,ROUND(INDEX(GuV!$B$20:$F$20,T$1-2026)/12,0),0)</f>
        <v/>
      </c>
      <c r="U20" s="21">
        <f>IF(U$1&gt;2026,ROUND(INDEX(GuV!$B$20:$F$20,U$1-2026)/12,0),0)</f>
        <v/>
      </c>
      <c r="V20" s="21">
        <f>IF(V$1&gt;2026,ROUND(INDEX(GuV!$B$20:$F$20,V$1-2026)/12,0),0)</f>
        <v/>
      </c>
      <c r="W20" s="21">
        <f>IF(W$1&gt;2026,ROUND(INDEX(GuV!$B$20:$F$20,W$1-2026)/12,0),0)</f>
        <v/>
      </c>
      <c r="X20" s="21">
        <f>IF(X$1&gt;2026,ROUND(INDEX(GuV!$B$20:$F$20,X$1-2026)/12,0),0)</f>
        <v/>
      </c>
      <c r="Y20" s="21">
        <f>IF(Y$1&gt;2026,ROUND(INDEX(GuV!$B$20:$F$20,Y$1-2026)/12,0),0)</f>
        <v/>
      </c>
      <c r="Z20" s="21">
        <f>IF(Z$1&gt;2026,ROUND(INDEX(GuV!$B$20:$F$20,Z$1-2026)/12,0),0)</f>
        <v/>
      </c>
      <c r="AA20" s="21">
        <f>IF(AA$1&gt;2026,ROUND(INDEX(GuV!$B$20:$F$20,AA$1-2026)/12,0),0)</f>
        <v/>
      </c>
      <c r="AB20" s="21">
        <f>IF(AB$1&gt;2026,ROUND(INDEX(GuV!$B$20:$F$20,AB$1-2026)/12,0),0)</f>
        <v/>
      </c>
      <c r="AC20" s="21">
        <f>IF(AC$1&gt;2026,ROUND(INDEX(GuV!$B$20:$F$20,AC$1-2026)/12,0),0)</f>
        <v/>
      </c>
      <c r="AD20" s="21">
        <f>IF(AD$1&gt;2026,ROUND(INDEX(GuV!$B$20:$F$20,AD$1-2026)/12,0),0)</f>
        <v/>
      </c>
      <c r="AE20" s="21">
        <f>IF(AE$1&gt;2026,ROUND(INDEX(GuV!$B$20:$F$20,AE$1-2026)/12,0),0)</f>
        <v/>
      </c>
      <c r="AF20" s="21">
        <f>IF(AF$1&gt;2026,ROUND(INDEX(GuV!$B$20:$F$20,AF$1-2026)/12,0),0)</f>
        <v/>
      </c>
      <c r="AG20" s="21">
        <f>IF(AG$1&gt;2026,ROUND(INDEX(GuV!$B$20:$F$20,AG$1-2026)/12,0),0)</f>
        <v/>
      </c>
      <c r="AH20" s="21">
        <f>IF(AH$1&gt;2026,ROUND(INDEX(GuV!$B$20:$F$20,AH$1-2026)/12,0),0)</f>
        <v/>
      </c>
      <c r="AI20" s="21">
        <f>IF(AI$1&gt;2026,ROUND(INDEX(GuV!$B$20:$F$20,AI$1-2026)/12,0),0)</f>
        <v/>
      </c>
      <c r="AJ20" s="21">
        <f>IF(AJ$1&gt;2026,ROUND(INDEX(GuV!$B$20:$F$20,AJ$1-2026)/12,0),0)</f>
        <v/>
      </c>
      <c r="AK20" s="21">
        <f>IF(AK$1&gt;2026,ROUND(INDEX(GuV!$B$20:$F$20,AK$1-2026)/12,0),0)</f>
        <v/>
      </c>
      <c r="AL20" s="21">
        <f>IF(AL$1&gt;2026,ROUND(INDEX(GuV!$B$20:$F$20,AL$1-2026)/12,0),0)</f>
        <v/>
      </c>
      <c r="AM20" s="21">
        <f>IF(AM$1&gt;2026,ROUND(INDEX(GuV!$B$20:$F$20,AM$1-2026)/12,0),0)</f>
        <v/>
      </c>
      <c r="AN20" s="21">
        <f>IF(AN$1&gt;2026,ROUND(INDEX(GuV!$B$20:$F$20,AN$1-2026)/12,0),0)</f>
        <v/>
      </c>
      <c r="AO20" s="21">
        <f>IF(AO$1&gt;2026,ROUND(INDEX(GuV!$B$20:$F$20,AO$1-2026)/12,0),0)</f>
        <v/>
      </c>
      <c r="AP20" s="21">
        <f>IF(AP$1&gt;2026,ROUND(INDEX(GuV!$B$20:$F$20,AP$1-2026)/12,0),0)</f>
        <v/>
      </c>
      <c r="AQ20" s="21">
        <f>IF(AQ$1&gt;2026,ROUND(INDEX(GuV!$B$20:$F$20,AQ$1-2026)/12,0),0)</f>
        <v/>
      </c>
      <c r="AR20" s="21">
        <f>IF(AR$1&gt;2026,ROUND(INDEX(GuV!$B$20:$F$20,AR$1-2026)/12,0),0)</f>
        <v/>
      </c>
      <c r="AS20" s="21">
        <f>IF(AS$1&gt;2026,ROUND(INDEX(GuV!$B$20:$F$20,AS$1-2026)/12,0),0)</f>
        <v/>
      </c>
      <c r="AT20" s="21">
        <f>IF(AT$1&gt;2026,ROUND(INDEX(GuV!$B$20:$F$20,AT$1-2026)/12,0),0)</f>
        <v/>
      </c>
      <c r="AU20" s="21">
        <f>IF(AU$1&gt;2026,ROUND(INDEX(GuV!$B$20:$F$20,AU$1-2026)/12,0),0)</f>
        <v/>
      </c>
      <c r="AV20" s="21">
        <f>IF(AV$1&gt;2026,ROUND(INDEX(GuV!$B$20:$F$20,AV$1-2026)/12,0),0)</f>
        <v/>
      </c>
      <c r="AW20" s="21">
        <f>IF(AW$1&gt;2026,ROUND(INDEX(GuV!$B$20:$F$20,AW$1-2026)/12,0),0)</f>
        <v/>
      </c>
      <c r="AX20" s="21">
        <f>IF(AX$1&gt;2026,ROUND(INDEX(GuV!$B$20:$F$20,AX$1-2026)/12,0),0)</f>
        <v/>
      </c>
      <c r="AY20" s="21">
        <f>IF(AY$1&gt;2026,ROUND(INDEX(GuV!$B$20:$F$20,AY$1-2026)/12,0),0)</f>
        <v/>
      </c>
      <c r="AZ20" s="21">
        <f>IF(AZ$1&gt;2026,ROUND(INDEX(GuV!$B$20:$F$20,AZ$1-2026)/12,0),0)</f>
        <v/>
      </c>
      <c r="BA20" s="21">
        <f>IF(BA$1&gt;2026,ROUND(INDEX(GuV!$B$20:$F$20,BA$1-2026)/12,0),0)</f>
        <v/>
      </c>
      <c r="BB20" s="21">
        <f>IF(BB$1&gt;2026,ROUND(INDEX(GuV!$B$20:$F$20,BB$1-2026)/12,0),0)</f>
        <v/>
      </c>
    </row>
    <row r="21">
      <c r="A21" s="1" t="inlineStr">
        <is>
          <t>Summe AUSZAHLUNGEN</t>
        </is>
      </c>
      <c r="B21" s="21">
        <f>B14+B15+B16+B17+B18+B19+B20</f>
        <v/>
      </c>
      <c r="C21" s="21">
        <f>C14+C15+C16+C17+C18+C19+C20</f>
        <v/>
      </c>
      <c r="D21" s="21">
        <f>D14+D15+D16+D17+D18+D19+D20</f>
        <v/>
      </c>
      <c r="E21" s="21">
        <f>E14+E15+E16+E17+E18+E19+E20</f>
        <v/>
      </c>
      <c r="F21" s="21">
        <f>F14+F15+F16+F17+F18+F19+F20</f>
        <v/>
      </c>
      <c r="G21" s="21">
        <f>G14+G15+G16+G17+G18+G19+G20</f>
        <v/>
      </c>
      <c r="H21" s="21">
        <f>H14+H15+H16+H17+H18+H19+H20</f>
        <v/>
      </c>
      <c r="I21" s="21">
        <f>I14+I15+I16+I17+I18+I19+I20</f>
        <v/>
      </c>
      <c r="J21" s="21">
        <f>J14+J15+J16+J17+J18+J19+J20</f>
        <v/>
      </c>
      <c r="K21" s="21">
        <f>K14+K15+K16+K17+K18+K19+K20</f>
        <v/>
      </c>
      <c r="L21" s="21">
        <f>L14+L15+L16+L17+L18+L19+L20</f>
        <v/>
      </c>
      <c r="M21" s="21">
        <f>M14+M15+M16+M17+M18+M19+M20</f>
        <v/>
      </c>
      <c r="N21" s="21">
        <f>N14+N15+N16+N17+N18+N19+N20</f>
        <v/>
      </c>
      <c r="O21" s="21">
        <f>O14+O15+O16+O17+O18+O19+O20</f>
        <v/>
      </c>
      <c r="P21" s="21">
        <f>P14+P15+P16+P17+P18+P19+P20</f>
        <v/>
      </c>
      <c r="Q21" s="21">
        <f>Q14+Q15+Q16+Q17+Q18+Q19+Q20</f>
        <v/>
      </c>
      <c r="R21" s="21">
        <f>R14+R15+R16+R17+R18+R19+R20</f>
        <v/>
      </c>
      <c r="S21" s="21">
        <f>S14+S15+S16+S17+S18+S19+S20</f>
        <v/>
      </c>
      <c r="T21" s="21">
        <f>T14+T15+T16+T17+T18+T19+T20</f>
        <v/>
      </c>
      <c r="U21" s="21">
        <f>U14+U15+U16+U17+U18+U19+U20</f>
        <v/>
      </c>
      <c r="V21" s="21">
        <f>V14+V15+V16+V17+V18+V19+V20</f>
        <v/>
      </c>
      <c r="W21" s="21">
        <f>W14+W15+W16+W17+W18+W19+W20</f>
        <v/>
      </c>
      <c r="X21" s="21">
        <f>X14+X15+X16+X17+X18+X19+X20</f>
        <v/>
      </c>
      <c r="Y21" s="21">
        <f>Y14+Y15+Y16+Y17+Y18+Y19+Y20</f>
        <v/>
      </c>
      <c r="Z21" s="21">
        <f>Z14+Z15+Z16+Z17+Z18+Z19+Z20</f>
        <v/>
      </c>
      <c r="AA21" s="21">
        <f>AA14+AA15+AA16+AA17+AA18+AA19+AA20</f>
        <v/>
      </c>
      <c r="AB21" s="21">
        <f>AB14+AB15+AB16+AB17+AB18+AB19+AB20</f>
        <v/>
      </c>
      <c r="AC21" s="21">
        <f>AC14+AC15+AC16+AC17+AC18+AC19+AC20</f>
        <v/>
      </c>
      <c r="AD21" s="21">
        <f>AD14+AD15+AD16+AD17+AD18+AD19+AD20</f>
        <v/>
      </c>
      <c r="AE21" s="21">
        <f>AE14+AE15+AE16+AE17+AE18+AE19+AE20</f>
        <v/>
      </c>
      <c r="AF21" s="21">
        <f>AF14+AF15+AF16+AF17+AF18+AF19+AF20</f>
        <v/>
      </c>
      <c r="AG21" s="21">
        <f>AG14+AG15+AG16+AG17+AG18+AG19+AG20</f>
        <v/>
      </c>
      <c r="AH21" s="21">
        <f>AH14+AH15+AH16+AH17+AH18+AH19+AH20</f>
        <v/>
      </c>
      <c r="AI21" s="21">
        <f>AI14+AI15+AI16+AI17+AI18+AI19+AI20</f>
        <v/>
      </c>
      <c r="AJ21" s="21">
        <f>AJ14+AJ15+AJ16+AJ17+AJ18+AJ19+AJ20</f>
        <v/>
      </c>
      <c r="AK21" s="21">
        <f>AK14+AK15+AK16+AK17+AK18+AK19+AK20</f>
        <v/>
      </c>
      <c r="AL21" s="21">
        <f>AL14+AL15+AL16+AL17+AL18+AL19+AL20</f>
        <v/>
      </c>
      <c r="AM21" s="21">
        <f>AM14+AM15+AM16+AM17+AM18+AM19+AM20</f>
        <v/>
      </c>
      <c r="AN21" s="21">
        <f>AN14+AN15+AN16+AN17+AN18+AN19+AN20</f>
        <v/>
      </c>
      <c r="AO21" s="21">
        <f>AO14+AO15+AO16+AO17+AO18+AO19+AO20</f>
        <v/>
      </c>
      <c r="AP21" s="21">
        <f>AP14+AP15+AP16+AP17+AP18+AP19+AP20</f>
        <v/>
      </c>
      <c r="AQ21" s="21">
        <f>AQ14+AQ15+AQ16+AQ17+AQ18+AQ19+AQ20</f>
        <v/>
      </c>
      <c r="AR21" s="21">
        <f>AR14+AR15+AR16+AR17+AR18+AR19+AR20</f>
        <v/>
      </c>
      <c r="AS21" s="21">
        <f>AS14+AS15+AS16+AS17+AS18+AS19+AS20</f>
        <v/>
      </c>
      <c r="AT21" s="21">
        <f>AT14+AT15+AT16+AT17+AT18+AT19+AT20</f>
        <v/>
      </c>
      <c r="AU21" s="21">
        <f>AU14+AU15+AU16+AU17+AU18+AU19+AU20</f>
        <v/>
      </c>
      <c r="AV21" s="21">
        <f>AV14+AV15+AV16+AV17+AV18+AV19+AV20</f>
        <v/>
      </c>
      <c r="AW21" s="21">
        <f>AW14+AW15+AW16+AW17+AW18+AW19+AW20</f>
        <v/>
      </c>
      <c r="AX21" s="21">
        <f>AX14+AX15+AX16+AX17+AX18+AX19+AX20</f>
        <v/>
      </c>
      <c r="AY21" s="21">
        <f>AY14+AY15+AY16+AY17+AY18+AY19+AY20</f>
        <v/>
      </c>
      <c r="AZ21" s="21">
        <f>AZ14+AZ15+AZ16+AZ17+AZ18+AZ19+AZ20</f>
        <v/>
      </c>
      <c r="BA21" s="21">
        <f>BA14+BA15+BA16+BA17+BA18+BA19+BA20</f>
        <v/>
      </c>
      <c r="BB21" s="21">
        <f>BB14+BB15+BB16+BB17+BB18+BB19+BB20</f>
        <v/>
      </c>
    </row>
    <row r="22">
      <c r="A22" s="1" t="inlineStr">
        <is>
          <t>ÜBERSCHUSS VOR INVESTITIONEN</t>
        </is>
      </c>
      <c r="B22" s="21">
        <f>B12-B21</f>
        <v/>
      </c>
      <c r="C22" s="21">
        <f>C12-C21</f>
        <v/>
      </c>
      <c r="D22" s="21">
        <f>D12-D21</f>
        <v/>
      </c>
      <c r="E22" s="21">
        <f>E12-E21</f>
        <v/>
      </c>
      <c r="F22" s="21">
        <f>F12-F21</f>
        <v/>
      </c>
      <c r="G22" s="21">
        <f>G12-G21</f>
        <v/>
      </c>
      <c r="H22" s="21">
        <f>H12-H21</f>
        <v/>
      </c>
      <c r="I22" s="21">
        <f>I12-I21</f>
        <v/>
      </c>
      <c r="J22" s="21">
        <f>J12-J21</f>
        <v/>
      </c>
      <c r="K22" s="21">
        <f>K12-K21</f>
        <v/>
      </c>
      <c r="L22" s="21">
        <f>L12-L21</f>
        <v/>
      </c>
      <c r="M22" s="21">
        <f>M12-M21</f>
        <v/>
      </c>
      <c r="N22" s="21">
        <f>N12-N21</f>
        <v/>
      </c>
      <c r="O22" s="21">
        <f>O12-O21</f>
        <v/>
      </c>
      <c r="P22" s="21">
        <f>P12-P21</f>
        <v/>
      </c>
      <c r="Q22" s="21">
        <f>Q12-Q21</f>
        <v/>
      </c>
      <c r="R22" s="21">
        <f>R12-R21</f>
        <v/>
      </c>
      <c r="S22" s="21">
        <f>S12-S21</f>
        <v/>
      </c>
      <c r="T22" s="21">
        <f>T12-T21</f>
        <v/>
      </c>
      <c r="U22" s="21">
        <f>U12-U21</f>
        <v/>
      </c>
      <c r="V22" s="21">
        <f>V12-V21</f>
        <v/>
      </c>
      <c r="W22" s="21">
        <f>W12-W21</f>
        <v/>
      </c>
      <c r="X22" s="21">
        <f>X12-X21</f>
        <v/>
      </c>
      <c r="Y22" s="21">
        <f>Y12-Y21</f>
        <v/>
      </c>
      <c r="Z22" s="21">
        <f>Z12-Z21</f>
        <v/>
      </c>
      <c r="AA22" s="21">
        <f>AA12-AA21</f>
        <v/>
      </c>
      <c r="AB22" s="21">
        <f>AB12-AB21</f>
        <v/>
      </c>
      <c r="AC22" s="21">
        <f>AC12-AC21</f>
        <v/>
      </c>
      <c r="AD22" s="21">
        <f>AD12-AD21</f>
        <v/>
      </c>
      <c r="AE22" s="21">
        <f>AE12-AE21</f>
        <v/>
      </c>
      <c r="AF22" s="21">
        <f>AF12-AF21</f>
        <v/>
      </c>
      <c r="AG22" s="21">
        <f>AG12-AG21</f>
        <v/>
      </c>
      <c r="AH22" s="21">
        <f>AH12-AH21</f>
        <v/>
      </c>
      <c r="AI22" s="21">
        <f>AI12-AI21</f>
        <v/>
      </c>
      <c r="AJ22" s="21">
        <f>AJ12-AJ21</f>
        <v/>
      </c>
      <c r="AK22" s="21">
        <f>AK12-AK21</f>
        <v/>
      </c>
      <c r="AL22" s="21">
        <f>AL12-AL21</f>
        <v/>
      </c>
      <c r="AM22" s="21">
        <f>AM12-AM21</f>
        <v/>
      </c>
      <c r="AN22" s="21">
        <f>AN12-AN21</f>
        <v/>
      </c>
      <c r="AO22" s="21">
        <f>AO12-AO21</f>
        <v/>
      </c>
      <c r="AP22" s="21">
        <f>AP12-AP21</f>
        <v/>
      </c>
      <c r="AQ22" s="21">
        <f>AQ12-AQ21</f>
        <v/>
      </c>
      <c r="AR22" s="21">
        <f>AR12-AR21</f>
        <v/>
      </c>
      <c r="AS22" s="21">
        <f>AS12-AS21</f>
        <v/>
      </c>
      <c r="AT22" s="21">
        <f>AT12-AT21</f>
        <v/>
      </c>
      <c r="AU22" s="21">
        <f>AU12-AU21</f>
        <v/>
      </c>
      <c r="AV22" s="21">
        <f>AV12-AV21</f>
        <v/>
      </c>
      <c r="AW22" s="21">
        <f>AW12-AW21</f>
        <v/>
      </c>
      <c r="AX22" s="21">
        <f>AX12-AX21</f>
        <v/>
      </c>
      <c r="AY22" s="21">
        <f>AY12-AY21</f>
        <v/>
      </c>
      <c r="AZ22" s="21">
        <f>AZ12-AZ21</f>
        <v/>
      </c>
      <c r="BA22" s="21">
        <f>BA12-BA21</f>
        <v/>
      </c>
      <c r="BB22" s="21">
        <f>BB12-BB21</f>
        <v/>
      </c>
    </row>
    <row r="23">
      <c r="A23" s="1" t="inlineStr">
        <is>
          <t>Investitionen</t>
        </is>
      </c>
      <c r="B23" s="21">
        <f>Investitionen!B54</f>
        <v/>
      </c>
      <c r="C23" s="21">
        <f>Investitionen!C54</f>
        <v/>
      </c>
      <c r="D23" s="21">
        <f>Investitionen!D54</f>
        <v/>
      </c>
      <c r="E23" s="21">
        <f>Investitionen!E54</f>
        <v/>
      </c>
      <c r="F23" s="21">
        <f>Investitionen!F54</f>
        <v/>
      </c>
      <c r="G23" s="21">
        <f>Investitionen!G54</f>
        <v/>
      </c>
      <c r="H23" s="21">
        <f>Investitionen!H54</f>
        <v/>
      </c>
      <c r="I23" s="21">
        <f>Investitionen!I54</f>
        <v/>
      </c>
      <c r="J23" s="21">
        <f>Investitionen!J54</f>
        <v/>
      </c>
      <c r="K23" s="21">
        <f>Investitionen!K54</f>
        <v/>
      </c>
      <c r="L23" s="21">
        <f>Investitionen!L54</f>
        <v/>
      </c>
      <c r="M23" s="21">
        <f>Investitionen!M54</f>
        <v/>
      </c>
      <c r="N23" s="21">
        <f>Investitionen!N54</f>
        <v/>
      </c>
      <c r="O23" s="21">
        <f>Investitionen!O54</f>
        <v/>
      </c>
      <c r="P23" s="21">
        <f>Investitionen!P54</f>
        <v/>
      </c>
      <c r="Q23" s="21">
        <f>Investitionen!Q54</f>
        <v/>
      </c>
      <c r="R23" s="21">
        <f>Investitionen!R54</f>
        <v/>
      </c>
      <c r="S23" s="21">
        <f>Investitionen!S54</f>
        <v/>
      </c>
      <c r="T23" s="21">
        <f>Investitionen!T54</f>
        <v/>
      </c>
      <c r="U23" s="21">
        <f>Investitionen!U54</f>
        <v/>
      </c>
      <c r="V23" s="21">
        <f>Investitionen!V54</f>
        <v/>
      </c>
      <c r="W23" s="21">
        <f>Investitionen!W54</f>
        <v/>
      </c>
      <c r="X23" s="21">
        <f>Investitionen!X54</f>
        <v/>
      </c>
      <c r="Y23" s="21">
        <f>Investitionen!Y54</f>
        <v/>
      </c>
      <c r="Z23" s="21">
        <f>Investitionen!Z54</f>
        <v/>
      </c>
      <c r="AA23" s="21">
        <f>Investitionen!AA54</f>
        <v/>
      </c>
      <c r="AB23" s="21">
        <f>Investitionen!AB54</f>
        <v/>
      </c>
      <c r="AC23" s="21">
        <f>Investitionen!AC54</f>
        <v/>
      </c>
      <c r="AD23" s="21">
        <f>Investitionen!AD54</f>
        <v/>
      </c>
      <c r="AE23" s="21">
        <f>Investitionen!AE54</f>
        <v/>
      </c>
      <c r="AF23" s="21">
        <f>Investitionen!AF54</f>
        <v/>
      </c>
      <c r="AG23" s="21">
        <f>Investitionen!AG54</f>
        <v/>
      </c>
      <c r="AH23" s="21">
        <f>Investitionen!AH54</f>
        <v/>
      </c>
      <c r="AI23" s="21">
        <f>Investitionen!AI54</f>
        <v/>
      </c>
      <c r="AJ23" s="21">
        <f>Investitionen!AJ54</f>
        <v/>
      </c>
      <c r="AK23" s="21">
        <f>Investitionen!AK54</f>
        <v/>
      </c>
      <c r="AL23" s="21">
        <f>Investitionen!AL54</f>
        <v/>
      </c>
      <c r="AM23" s="21">
        <f>Investitionen!AM54</f>
        <v/>
      </c>
      <c r="AN23" s="21">
        <f>Investitionen!AN54</f>
        <v/>
      </c>
      <c r="AO23" s="21">
        <f>Investitionen!AO54</f>
        <v/>
      </c>
      <c r="AP23" s="21">
        <f>Investitionen!AP54</f>
        <v/>
      </c>
      <c r="AQ23" s="21">
        <f>Investitionen!AQ54</f>
        <v/>
      </c>
      <c r="AR23" s="21">
        <f>Investitionen!AR54</f>
        <v/>
      </c>
      <c r="AS23" s="21">
        <f>Investitionen!AS54</f>
        <v/>
      </c>
      <c r="AT23" s="21">
        <f>Investitionen!AT54</f>
        <v/>
      </c>
      <c r="AU23" s="21">
        <f>Investitionen!AU54</f>
        <v/>
      </c>
      <c r="AV23" s="21">
        <f>Investitionen!AV54</f>
        <v/>
      </c>
      <c r="AW23" s="21">
        <f>Investitionen!AW54</f>
        <v/>
      </c>
      <c r="AX23" s="21">
        <f>Investitionen!AX54</f>
        <v/>
      </c>
      <c r="AY23" s="21">
        <f>Investitionen!AY54</f>
        <v/>
      </c>
      <c r="AZ23" s="21">
        <f>Investitionen!AZ54</f>
        <v/>
      </c>
      <c r="BA23" s="21">
        <f>Investitionen!BA54</f>
        <v/>
      </c>
      <c r="BB23" s="21">
        <f>Investitionen!BB54</f>
        <v/>
      </c>
    </row>
    <row r="24">
      <c r="A24" s="1" t="inlineStr">
        <is>
          <t>ÜBERSCHUSS VOR ENTNAHMEN</t>
        </is>
      </c>
      <c r="B24" s="21">
        <f>B22-B23</f>
        <v/>
      </c>
      <c r="C24" s="21">
        <f>C22-C23</f>
        <v/>
      </c>
      <c r="D24" s="21">
        <f>D22-D23</f>
        <v/>
      </c>
      <c r="E24" s="21">
        <f>E22-E23</f>
        <v/>
      </c>
      <c r="F24" s="21">
        <f>F22-F23</f>
        <v/>
      </c>
      <c r="G24" s="21">
        <f>G22-G23</f>
        <v/>
      </c>
      <c r="H24" s="21">
        <f>H22-H23</f>
        <v/>
      </c>
      <c r="I24" s="21">
        <f>I22-I23</f>
        <v/>
      </c>
      <c r="J24" s="21">
        <f>J22-J23</f>
        <v/>
      </c>
      <c r="K24" s="21">
        <f>K22-K23</f>
        <v/>
      </c>
      <c r="L24" s="21">
        <f>L22-L23</f>
        <v/>
      </c>
      <c r="M24" s="21">
        <f>M22-M23</f>
        <v/>
      </c>
      <c r="N24" s="21">
        <f>N22-N23</f>
        <v/>
      </c>
      <c r="O24" s="21">
        <f>O22-O23</f>
        <v/>
      </c>
      <c r="P24" s="21">
        <f>P22-P23</f>
        <v/>
      </c>
      <c r="Q24" s="21">
        <f>Q22-Q23</f>
        <v/>
      </c>
      <c r="R24" s="21">
        <f>R22-R23</f>
        <v/>
      </c>
      <c r="S24" s="21">
        <f>S22-S23</f>
        <v/>
      </c>
      <c r="T24" s="21">
        <f>T22-T23</f>
        <v/>
      </c>
      <c r="U24" s="21">
        <f>U22-U23</f>
        <v/>
      </c>
      <c r="V24" s="21">
        <f>V22-V23</f>
        <v/>
      </c>
      <c r="W24" s="21">
        <f>W22-W23</f>
        <v/>
      </c>
      <c r="X24" s="21">
        <f>X22-X23</f>
        <v/>
      </c>
      <c r="Y24" s="21">
        <f>Y22-Y23</f>
        <v/>
      </c>
      <c r="Z24" s="21">
        <f>Z22-Z23</f>
        <v/>
      </c>
      <c r="AA24" s="21">
        <f>AA22-AA23</f>
        <v/>
      </c>
      <c r="AB24" s="21">
        <f>AB22-AB23</f>
        <v/>
      </c>
      <c r="AC24" s="21">
        <f>AC22-AC23</f>
        <v/>
      </c>
      <c r="AD24" s="21">
        <f>AD22-AD23</f>
        <v/>
      </c>
      <c r="AE24" s="21">
        <f>AE22-AE23</f>
        <v/>
      </c>
      <c r="AF24" s="21">
        <f>AF22-AF23</f>
        <v/>
      </c>
      <c r="AG24" s="21">
        <f>AG22-AG23</f>
        <v/>
      </c>
      <c r="AH24" s="21">
        <f>AH22-AH23</f>
        <v/>
      </c>
      <c r="AI24" s="21">
        <f>AI22-AI23</f>
        <v/>
      </c>
      <c r="AJ24" s="21">
        <f>AJ22-AJ23</f>
        <v/>
      </c>
      <c r="AK24" s="21">
        <f>AK22-AK23</f>
        <v/>
      </c>
      <c r="AL24" s="21">
        <f>AL22-AL23</f>
        <v/>
      </c>
      <c r="AM24" s="21">
        <f>AM22-AM23</f>
        <v/>
      </c>
      <c r="AN24" s="21">
        <f>AN22-AN23</f>
        <v/>
      </c>
      <c r="AO24" s="21">
        <f>AO22-AO23</f>
        <v/>
      </c>
      <c r="AP24" s="21">
        <f>AP22-AP23</f>
        <v/>
      </c>
      <c r="AQ24" s="21">
        <f>AQ22-AQ23</f>
        <v/>
      </c>
      <c r="AR24" s="21">
        <f>AR22-AR23</f>
        <v/>
      </c>
      <c r="AS24" s="21">
        <f>AS22-AS23</f>
        <v/>
      </c>
      <c r="AT24" s="21">
        <f>AT22-AT23</f>
        <v/>
      </c>
      <c r="AU24" s="21">
        <f>AU22-AU23</f>
        <v/>
      </c>
      <c r="AV24" s="21">
        <f>AV22-AV23</f>
        <v/>
      </c>
      <c r="AW24" s="21">
        <f>AW22-AW23</f>
        <v/>
      </c>
      <c r="AX24" s="21">
        <f>AX22-AX23</f>
        <v/>
      </c>
      <c r="AY24" s="21">
        <f>AY22-AY23</f>
        <v/>
      </c>
      <c r="AZ24" s="21">
        <f>AZ22-AZ23</f>
        <v/>
      </c>
      <c r="BA24" s="21">
        <f>BA22-BA23</f>
        <v/>
      </c>
      <c r="BB24" s="21">
        <f>BB22-BB23</f>
        <v/>
      </c>
    </row>
    <row r="25">
      <c r="A25" t="inlineStr">
        <is>
          <t>Kapitalentnahmen/Ausschüttungen</t>
        </is>
      </c>
      <c r="B25" s="21" t="n">
        <v>0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0</v>
      </c>
      <c r="J25" s="21" t="n">
        <v>0</v>
      </c>
      <c r="K25" s="21" t="n">
        <v>0</v>
      </c>
      <c r="L25" s="21" t="n">
        <v>0</v>
      </c>
      <c r="M25" s="21" t="n">
        <v>0</v>
      </c>
      <c r="N25" s="21" t="n">
        <v>0</v>
      </c>
      <c r="O25" s="21" t="n">
        <v>0</v>
      </c>
      <c r="P25" s="21" t="n">
        <v>0</v>
      </c>
      <c r="Q25" s="21" t="n">
        <v>0</v>
      </c>
      <c r="R25" s="21" t="n">
        <v>0</v>
      </c>
      <c r="S25" s="21" t="n">
        <v>0</v>
      </c>
      <c r="T25" s="21" t="n">
        <v>0</v>
      </c>
      <c r="U25" s="21" t="n">
        <v>0</v>
      </c>
      <c r="V25" s="21" t="n">
        <v>0</v>
      </c>
      <c r="W25" s="21" t="n">
        <v>0</v>
      </c>
      <c r="X25" s="21" t="n">
        <v>0</v>
      </c>
      <c r="Y25" s="21" t="n">
        <v>0</v>
      </c>
      <c r="Z25" s="21" t="n">
        <v>0</v>
      </c>
      <c r="AA25" s="21" t="n">
        <v>0</v>
      </c>
      <c r="AB25" s="21" t="n">
        <v>0</v>
      </c>
      <c r="AC25" s="21" t="n">
        <v>0</v>
      </c>
      <c r="AD25" s="21" t="n">
        <v>0</v>
      </c>
      <c r="AE25" s="21" t="n">
        <v>0</v>
      </c>
      <c r="AF25" s="21" t="n">
        <v>0</v>
      </c>
      <c r="AG25" s="21" t="n">
        <v>0</v>
      </c>
      <c r="AH25" s="21" t="n">
        <v>0</v>
      </c>
      <c r="AI25" s="21" t="n">
        <v>0</v>
      </c>
      <c r="AJ25" s="21" t="n">
        <v>0</v>
      </c>
      <c r="AK25" s="21" t="n">
        <v>0</v>
      </c>
      <c r="AL25" s="21" t="n">
        <v>0</v>
      </c>
      <c r="AM25" s="21" t="n">
        <v>0</v>
      </c>
      <c r="AN25" s="21" t="n">
        <v>0</v>
      </c>
      <c r="AO25" s="21" t="n">
        <v>0</v>
      </c>
      <c r="AP25" s="21" t="n">
        <v>0</v>
      </c>
      <c r="AQ25" s="21" t="n">
        <v>0</v>
      </c>
      <c r="AR25" s="21" t="n">
        <v>0</v>
      </c>
      <c r="AS25" s="21" t="n">
        <v>0</v>
      </c>
      <c r="AT25" s="21" t="n">
        <v>0</v>
      </c>
      <c r="AU25" s="21" t="n">
        <v>0</v>
      </c>
      <c r="AV25" s="21" t="n">
        <v>0</v>
      </c>
      <c r="AW25" s="21" t="n">
        <v>0</v>
      </c>
      <c r="AX25" s="21" t="n">
        <v>0</v>
      </c>
      <c r="AY25" s="21" t="n">
        <v>0</v>
      </c>
      <c r="AZ25" s="21" t="n">
        <v>0</v>
      </c>
      <c r="BA25" s="21" t="n">
        <v>0</v>
      </c>
      <c r="BB25" s="21" t="n">
        <v>0</v>
      </c>
    </row>
    <row r="26">
      <c r="A26" s="1" t="inlineStr">
        <is>
          <t>ÜBERSCHUSS</t>
        </is>
      </c>
      <c r="B26" s="21">
        <f>B24-B25</f>
        <v/>
      </c>
      <c r="C26" s="21">
        <f>C24-C25</f>
        <v/>
      </c>
      <c r="D26" s="21">
        <f>D24-D25</f>
        <v/>
      </c>
      <c r="E26" s="21">
        <f>E24-E25</f>
        <v/>
      </c>
      <c r="F26" s="21">
        <f>F24-F25</f>
        <v/>
      </c>
      <c r="G26" s="21">
        <f>G24-G25</f>
        <v/>
      </c>
      <c r="H26" s="21">
        <f>H24-H25</f>
        <v/>
      </c>
      <c r="I26" s="21">
        <f>I24-I25</f>
        <v/>
      </c>
      <c r="J26" s="21">
        <f>J24-J25</f>
        <v/>
      </c>
      <c r="K26" s="21">
        <f>K24-K25</f>
        <v/>
      </c>
      <c r="L26" s="21">
        <f>L24-L25</f>
        <v/>
      </c>
      <c r="M26" s="21">
        <f>M24-M25</f>
        <v/>
      </c>
      <c r="N26" s="21">
        <f>N24-N25</f>
        <v/>
      </c>
      <c r="O26" s="21">
        <f>O24-O25</f>
        <v/>
      </c>
      <c r="P26" s="21">
        <f>P24-P25</f>
        <v/>
      </c>
      <c r="Q26" s="21">
        <f>Q24-Q25</f>
        <v/>
      </c>
      <c r="R26" s="21">
        <f>R24-R25</f>
        <v/>
      </c>
      <c r="S26" s="21">
        <f>S24-S25</f>
        <v/>
      </c>
      <c r="T26" s="21">
        <f>T24-T25</f>
        <v/>
      </c>
      <c r="U26" s="21">
        <f>U24-U25</f>
        <v/>
      </c>
      <c r="V26" s="21">
        <f>V24-V25</f>
        <v/>
      </c>
      <c r="W26" s="21">
        <f>W24-W25</f>
        <v/>
      </c>
      <c r="X26" s="21">
        <f>X24-X25</f>
        <v/>
      </c>
      <c r="Y26" s="21">
        <f>Y24-Y25</f>
        <v/>
      </c>
      <c r="Z26" s="21">
        <f>Z24-Z25</f>
        <v/>
      </c>
      <c r="AA26" s="21">
        <f>AA24-AA25</f>
        <v/>
      </c>
      <c r="AB26" s="21">
        <f>AB24-AB25</f>
        <v/>
      </c>
      <c r="AC26" s="21">
        <f>AC24-AC25</f>
        <v/>
      </c>
      <c r="AD26" s="21">
        <f>AD24-AD25</f>
        <v/>
      </c>
      <c r="AE26" s="21">
        <f>AE24-AE25</f>
        <v/>
      </c>
      <c r="AF26" s="21">
        <f>AF24-AF25</f>
        <v/>
      </c>
      <c r="AG26" s="21">
        <f>AG24-AG25</f>
        <v/>
      </c>
      <c r="AH26" s="21">
        <f>AH24-AH25</f>
        <v/>
      </c>
      <c r="AI26" s="21">
        <f>AI24-AI25</f>
        <v/>
      </c>
      <c r="AJ26" s="21">
        <f>AJ24-AJ25</f>
        <v/>
      </c>
      <c r="AK26" s="21">
        <f>AK24-AK25</f>
        <v/>
      </c>
      <c r="AL26" s="21">
        <f>AL24-AL25</f>
        <v/>
      </c>
      <c r="AM26" s="21">
        <f>AM24-AM25</f>
        <v/>
      </c>
      <c r="AN26" s="21">
        <f>AN24-AN25</f>
        <v/>
      </c>
      <c r="AO26" s="21">
        <f>AO24-AO25</f>
        <v/>
      </c>
      <c r="AP26" s="21">
        <f>AP24-AP25</f>
        <v/>
      </c>
      <c r="AQ26" s="21">
        <f>AQ24-AQ25</f>
        <v/>
      </c>
      <c r="AR26" s="21">
        <f>AR24-AR25</f>
        <v/>
      </c>
      <c r="AS26" s="21">
        <f>AS24-AS25</f>
        <v/>
      </c>
      <c r="AT26" s="21">
        <f>AT24-AT25</f>
        <v/>
      </c>
      <c r="AU26" s="21">
        <f>AU24-AU25</f>
        <v/>
      </c>
      <c r="AV26" s="21">
        <f>AV24-AV25</f>
        <v/>
      </c>
      <c r="AW26" s="21">
        <f>AW24-AW25</f>
        <v/>
      </c>
      <c r="AX26" s="21">
        <f>AX24-AX25</f>
        <v/>
      </c>
      <c r="AY26" s="21">
        <f>AY24-AY25</f>
        <v/>
      </c>
      <c r="AZ26" s="21">
        <f>AZ24-AZ25</f>
        <v/>
      </c>
      <c r="BA26" s="21">
        <f>BA24-BA25</f>
        <v/>
      </c>
      <c r="BB26" s="21">
        <f>BB24-BB25</f>
        <v/>
      </c>
    </row>
    <row r="27">
      <c r="A27" s="1" t="inlineStr">
        <is>
          <t>Kontostand (zu Beginn des Monats)</t>
        </is>
      </c>
      <c r="B27" s="21" t="n">
        <v>0</v>
      </c>
      <c r="C27" s="21">
        <f>B28</f>
        <v/>
      </c>
      <c r="D27" s="21">
        <f>C28</f>
        <v/>
      </c>
      <c r="E27" s="21">
        <f>D28</f>
        <v/>
      </c>
      <c r="F27" s="21">
        <f>E28</f>
        <v/>
      </c>
      <c r="G27" s="21">
        <f>F28</f>
        <v/>
      </c>
      <c r="H27" s="21">
        <f>G28</f>
        <v/>
      </c>
      <c r="I27" s="21">
        <f>H28</f>
        <v/>
      </c>
      <c r="J27" s="21">
        <f>I28</f>
        <v/>
      </c>
      <c r="K27" s="21">
        <f>J28</f>
        <v/>
      </c>
      <c r="L27" s="21">
        <f>K28</f>
        <v/>
      </c>
      <c r="M27" s="21">
        <f>L28</f>
        <v/>
      </c>
      <c r="N27" s="21">
        <f>M28</f>
        <v/>
      </c>
      <c r="O27" s="21">
        <f>N28</f>
        <v/>
      </c>
      <c r="P27" s="21">
        <f>O28</f>
        <v/>
      </c>
      <c r="Q27" s="21">
        <f>P28</f>
        <v/>
      </c>
      <c r="R27" s="21">
        <f>Q28</f>
        <v/>
      </c>
      <c r="S27" s="21">
        <f>R28</f>
        <v/>
      </c>
      <c r="T27" s="21">
        <f>S28</f>
        <v/>
      </c>
      <c r="U27" s="21">
        <f>T28</f>
        <v/>
      </c>
      <c r="V27" s="21">
        <f>U28</f>
        <v/>
      </c>
      <c r="W27" s="21">
        <f>V28</f>
        <v/>
      </c>
      <c r="X27" s="21">
        <f>W28</f>
        <v/>
      </c>
      <c r="Y27" s="21">
        <f>X28</f>
        <v/>
      </c>
      <c r="Z27" s="21">
        <f>Y28</f>
        <v/>
      </c>
      <c r="AA27" s="21">
        <f>Z28</f>
        <v/>
      </c>
      <c r="AB27" s="21">
        <f>AA28</f>
        <v/>
      </c>
      <c r="AC27" s="21">
        <f>AB28</f>
        <v/>
      </c>
      <c r="AD27" s="21">
        <f>AC28</f>
        <v/>
      </c>
      <c r="AE27" s="21">
        <f>AD28</f>
        <v/>
      </c>
      <c r="AF27" s="21">
        <f>AE28</f>
        <v/>
      </c>
      <c r="AG27" s="21">
        <f>AF28</f>
        <v/>
      </c>
      <c r="AH27" s="21">
        <f>AG28</f>
        <v/>
      </c>
      <c r="AI27" s="21">
        <f>AH28</f>
        <v/>
      </c>
      <c r="AJ27" s="21">
        <f>AI28</f>
        <v/>
      </c>
      <c r="AK27" s="21">
        <f>AJ28</f>
        <v/>
      </c>
      <c r="AL27" s="21">
        <f>AK28</f>
        <v/>
      </c>
      <c r="AM27" s="21">
        <f>AL28</f>
        <v/>
      </c>
      <c r="AN27" s="21">
        <f>AM28</f>
        <v/>
      </c>
      <c r="AO27" s="21">
        <f>AN28</f>
        <v/>
      </c>
      <c r="AP27" s="21">
        <f>AO28</f>
        <v/>
      </c>
      <c r="AQ27" s="21">
        <f>AP28</f>
        <v/>
      </c>
      <c r="AR27" s="21">
        <f>AQ28</f>
        <v/>
      </c>
      <c r="AS27" s="21">
        <f>AR28</f>
        <v/>
      </c>
      <c r="AT27" s="21">
        <f>AS28</f>
        <v/>
      </c>
      <c r="AU27" s="21">
        <f>AT28</f>
        <v/>
      </c>
      <c r="AV27" s="21">
        <f>AU28</f>
        <v/>
      </c>
      <c r="AW27" s="21">
        <f>AV28</f>
        <v/>
      </c>
      <c r="AX27" s="21">
        <f>AW28</f>
        <v/>
      </c>
      <c r="AY27" s="21">
        <f>AX28</f>
        <v/>
      </c>
      <c r="AZ27" s="21">
        <f>AY28</f>
        <v/>
      </c>
      <c r="BA27" s="21">
        <f>AZ28</f>
        <v/>
      </c>
      <c r="BB27" s="21">
        <f>BA28</f>
        <v/>
      </c>
    </row>
    <row r="28">
      <c r="A28" s="1" t="inlineStr">
        <is>
          <t>LIQUIDITÄT</t>
        </is>
      </c>
      <c r="B28" s="21">
        <f>B27+B26</f>
        <v/>
      </c>
      <c r="C28" s="21">
        <f>C27+C26</f>
        <v/>
      </c>
      <c r="D28" s="21">
        <f>D27+D26</f>
        <v/>
      </c>
      <c r="E28" s="21">
        <f>E27+E26</f>
        <v/>
      </c>
      <c r="F28" s="21">
        <f>F27+F26</f>
        <v/>
      </c>
      <c r="G28" s="21">
        <f>G27+G26</f>
        <v/>
      </c>
      <c r="H28" s="21">
        <f>H27+H26</f>
        <v/>
      </c>
      <c r="I28" s="21">
        <f>I27+I26</f>
        <v/>
      </c>
      <c r="J28" s="21">
        <f>J27+J26</f>
        <v/>
      </c>
      <c r="K28" s="21">
        <f>K27+K26</f>
        <v/>
      </c>
      <c r="L28" s="21">
        <f>L27+L26</f>
        <v/>
      </c>
      <c r="M28" s="21">
        <f>M27+M26</f>
        <v/>
      </c>
      <c r="N28" s="21">
        <f>N27+N26</f>
        <v/>
      </c>
      <c r="O28" s="21">
        <f>O27+O26</f>
        <v/>
      </c>
      <c r="P28" s="21">
        <f>P27+P26</f>
        <v/>
      </c>
      <c r="Q28" s="21">
        <f>Q27+Q26</f>
        <v/>
      </c>
      <c r="R28" s="21">
        <f>R27+R26</f>
        <v/>
      </c>
      <c r="S28" s="21">
        <f>S27+S26</f>
        <v/>
      </c>
      <c r="T28" s="21">
        <f>T27+T26</f>
        <v/>
      </c>
      <c r="U28" s="21">
        <f>U27+U26</f>
        <v/>
      </c>
      <c r="V28" s="21">
        <f>V27+V26</f>
        <v/>
      </c>
      <c r="W28" s="21">
        <f>W27+W26</f>
        <v/>
      </c>
      <c r="X28" s="21">
        <f>X27+X26</f>
        <v/>
      </c>
      <c r="Y28" s="21">
        <f>Y27+Y26</f>
        <v/>
      </c>
      <c r="Z28" s="21">
        <f>Z27+Z26</f>
        <v/>
      </c>
      <c r="AA28" s="21">
        <f>AA27+AA26</f>
        <v/>
      </c>
      <c r="AB28" s="21">
        <f>AB27+AB26</f>
        <v/>
      </c>
      <c r="AC28" s="21">
        <f>AC27+AC26</f>
        <v/>
      </c>
      <c r="AD28" s="21">
        <f>AD27+AD26</f>
        <v/>
      </c>
      <c r="AE28" s="21">
        <f>AE27+AE26</f>
        <v/>
      </c>
      <c r="AF28" s="21">
        <f>AF27+AF26</f>
        <v/>
      </c>
      <c r="AG28" s="21">
        <f>AG27+AG26</f>
        <v/>
      </c>
      <c r="AH28" s="21">
        <f>AH27+AH26</f>
        <v/>
      </c>
      <c r="AI28" s="21">
        <f>AI27+AI26</f>
        <v/>
      </c>
      <c r="AJ28" s="21">
        <f>AJ27+AJ26</f>
        <v/>
      </c>
      <c r="AK28" s="21">
        <f>AK27+AK26</f>
        <v/>
      </c>
      <c r="AL28" s="21">
        <f>AL27+AL26</f>
        <v/>
      </c>
      <c r="AM28" s="21">
        <f>AM27+AM26</f>
        <v/>
      </c>
      <c r="AN28" s="21">
        <f>AN27+AN26</f>
        <v/>
      </c>
      <c r="AO28" s="21">
        <f>AO27+AO26</f>
        <v/>
      </c>
      <c r="AP28" s="21">
        <f>AP27+AP26</f>
        <v/>
      </c>
      <c r="AQ28" s="21">
        <f>AQ27+AQ26</f>
        <v/>
      </c>
      <c r="AR28" s="21">
        <f>AR27+AR26</f>
        <v/>
      </c>
      <c r="AS28" s="21">
        <f>AS27+AS26</f>
        <v/>
      </c>
      <c r="AT28" s="21">
        <f>AT27+AT26</f>
        <v/>
      </c>
      <c r="AU28" s="21">
        <f>AU27+AU26</f>
        <v/>
      </c>
      <c r="AV28" s="21">
        <f>AV27+AV26</f>
        <v/>
      </c>
      <c r="AW28" s="21">
        <f>AW27+AW26</f>
        <v/>
      </c>
      <c r="AX28" s="21">
        <f>AX27+AX26</f>
        <v/>
      </c>
      <c r="AY28" s="21">
        <f>AY27+AY26</f>
        <v/>
      </c>
      <c r="AZ28" s="21">
        <f>AZ27+AZ26</f>
        <v/>
      </c>
      <c r="BA28" s="21">
        <f>BA27+BA26</f>
        <v/>
      </c>
      <c r="BB28" s="21">
        <f>BB27+BB26</f>
        <v/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2026-05-20T14:21:22Z</dcterms:modified>
  <cp:lastModifiedBy>Benjamin Admin</cp:lastModifiedBy>
</cp:coreProperties>
</file>